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W:\dha\NANCY\PROCEDURES\2025\PROCEDURES TRANSVERSALES\25B03 - Quincaillerie - BR\1- Phase Préparatoire\VALIDATION FRANCK\"/>
    </mc:Choice>
  </mc:AlternateContent>
  <xr:revisionPtr revIDLastSave="0" documentId="8_{BE8A4290-DE4D-481F-BF26-F4DB76507643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25B03 - BPU LOT 9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41" i="1" l="1"/>
  <c r="L131" i="1"/>
  <c r="L132" i="1"/>
  <c r="L133" i="1"/>
  <c r="L134" i="1"/>
  <c r="L135" i="1"/>
  <c r="L136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74" i="1"/>
  <c r="L75" i="1"/>
  <c r="L76" i="1"/>
  <c r="L77" i="1"/>
  <c r="L78" i="1"/>
  <c r="L79" i="1"/>
  <c r="L80" i="1"/>
  <c r="L81" i="1"/>
  <c r="L62" i="1"/>
  <c r="L63" i="1"/>
  <c r="L64" i="1"/>
  <c r="L65" i="1"/>
  <c r="L66" i="1"/>
  <c r="L67" i="1"/>
  <c r="L68" i="1"/>
  <c r="L69" i="1"/>
  <c r="L52" i="1"/>
  <c r="L53" i="1"/>
  <c r="L55" i="1"/>
  <c r="L56" i="1"/>
  <c r="L57" i="1"/>
  <c r="L37" i="1"/>
  <c r="L38" i="1"/>
  <c r="L4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J32" i="1" l="1"/>
  <c r="P32" i="1"/>
  <c r="J80" i="1"/>
  <c r="P80" i="1"/>
  <c r="J116" i="1"/>
  <c r="P116" i="1"/>
  <c r="J81" i="1"/>
  <c r="P81" i="1"/>
  <c r="J75" i="1"/>
  <c r="P75" i="1"/>
  <c r="Q116" i="1" l="1"/>
  <c r="Q80" i="1"/>
  <c r="Q32" i="1"/>
  <c r="Q81" i="1"/>
  <c r="Q75" i="1"/>
  <c r="J136" i="1"/>
  <c r="P136" i="1"/>
  <c r="J99" i="1"/>
  <c r="P99" i="1"/>
  <c r="Q136" i="1" l="1"/>
  <c r="Q99" i="1"/>
  <c r="P135" i="1"/>
  <c r="J135" i="1"/>
  <c r="P134" i="1"/>
  <c r="J134" i="1"/>
  <c r="P133" i="1"/>
  <c r="J133" i="1"/>
  <c r="P132" i="1"/>
  <c r="J132" i="1"/>
  <c r="P131" i="1"/>
  <c r="J131" i="1"/>
  <c r="P126" i="1"/>
  <c r="J126" i="1"/>
  <c r="P125" i="1"/>
  <c r="J125" i="1"/>
  <c r="P124" i="1"/>
  <c r="J124" i="1"/>
  <c r="P123" i="1"/>
  <c r="J123" i="1"/>
  <c r="P122" i="1"/>
  <c r="J122" i="1"/>
  <c r="P121" i="1"/>
  <c r="J121" i="1"/>
  <c r="P120" i="1"/>
  <c r="J120" i="1"/>
  <c r="P119" i="1"/>
  <c r="J119" i="1"/>
  <c r="P118" i="1"/>
  <c r="J118" i="1"/>
  <c r="P117" i="1"/>
  <c r="J117" i="1"/>
  <c r="P115" i="1"/>
  <c r="J115" i="1"/>
  <c r="P114" i="1"/>
  <c r="J114" i="1"/>
  <c r="P113" i="1"/>
  <c r="J113" i="1"/>
  <c r="P112" i="1"/>
  <c r="J112" i="1"/>
  <c r="P111" i="1"/>
  <c r="J111" i="1"/>
  <c r="P110" i="1"/>
  <c r="J110" i="1"/>
  <c r="P109" i="1"/>
  <c r="J109" i="1"/>
  <c r="P108" i="1"/>
  <c r="J108" i="1"/>
  <c r="P107" i="1"/>
  <c r="J107" i="1"/>
  <c r="P106" i="1"/>
  <c r="J106" i="1"/>
  <c r="P105" i="1"/>
  <c r="J105" i="1"/>
  <c r="P104" i="1"/>
  <c r="J104" i="1"/>
  <c r="P103" i="1"/>
  <c r="J103" i="1"/>
  <c r="P102" i="1"/>
  <c r="J102" i="1"/>
  <c r="P101" i="1"/>
  <c r="J101" i="1"/>
  <c r="P100" i="1"/>
  <c r="J100" i="1"/>
  <c r="P98" i="1"/>
  <c r="J98" i="1"/>
  <c r="P97" i="1"/>
  <c r="J97" i="1"/>
  <c r="P96" i="1"/>
  <c r="J96" i="1"/>
  <c r="P95" i="1"/>
  <c r="J95" i="1"/>
  <c r="P94" i="1"/>
  <c r="J94" i="1"/>
  <c r="P93" i="1"/>
  <c r="J93" i="1"/>
  <c r="P92" i="1"/>
  <c r="J92" i="1"/>
  <c r="P91" i="1"/>
  <c r="J91" i="1"/>
  <c r="P90" i="1"/>
  <c r="J90" i="1"/>
  <c r="P89" i="1"/>
  <c r="J89" i="1"/>
  <c r="P88" i="1"/>
  <c r="J88" i="1"/>
  <c r="P87" i="1"/>
  <c r="J87" i="1"/>
  <c r="P86" i="1"/>
  <c r="J86" i="1"/>
  <c r="P79" i="1"/>
  <c r="J79" i="1"/>
  <c r="P78" i="1"/>
  <c r="J78" i="1"/>
  <c r="P77" i="1"/>
  <c r="J77" i="1"/>
  <c r="P76" i="1"/>
  <c r="J76" i="1"/>
  <c r="P74" i="1"/>
  <c r="J74" i="1"/>
  <c r="P52" i="1"/>
  <c r="P53" i="1"/>
  <c r="P54" i="1"/>
  <c r="P55" i="1"/>
  <c r="P56" i="1"/>
  <c r="P57" i="1"/>
  <c r="J52" i="1"/>
  <c r="J53" i="1"/>
  <c r="J54" i="1"/>
  <c r="J55" i="1"/>
  <c r="J56" i="1"/>
  <c r="J57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Q77" i="1" l="1"/>
  <c r="Q112" i="1"/>
  <c r="Q90" i="1"/>
  <c r="Q96" i="1"/>
  <c r="Q105" i="1"/>
  <c r="Q109" i="1"/>
  <c r="Q113" i="1"/>
  <c r="Q56" i="1"/>
  <c r="Q122" i="1"/>
  <c r="Q134" i="1"/>
  <c r="Q74" i="1"/>
  <c r="Q123" i="1"/>
  <c r="Q131" i="1"/>
  <c r="Q97" i="1"/>
  <c r="Q102" i="1"/>
  <c r="Q106" i="1"/>
  <c r="Q118" i="1"/>
  <c r="Q119" i="1"/>
  <c r="Q124" i="1"/>
  <c r="Q125" i="1"/>
  <c r="Q98" i="1"/>
  <c r="Q101" i="1"/>
  <c r="Q103" i="1"/>
  <c r="Q78" i="1"/>
  <c r="Q86" i="1"/>
  <c r="Q88" i="1"/>
  <c r="Q108" i="1"/>
  <c r="Q110" i="1"/>
  <c r="Q114" i="1"/>
  <c r="Q120" i="1"/>
  <c r="Q126" i="1"/>
  <c r="Q135" i="1"/>
  <c r="Q79" i="1"/>
  <c r="Q87" i="1"/>
  <c r="Q89" i="1"/>
  <c r="Q91" i="1"/>
  <c r="Q92" i="1"/>
  <c r="Q107" i="1"/>
  <c r="Q93" i="1"/>
  <c r="Q94" i="1"/>
  <c r="Q76" i="1"/>
  <c r="Q95" i="1"/>
  <c r="Q104" i="1"/>
  <c r="Q117" i="1"/>
  <c r="Q133" i="1"/>
  <c r="Q29" i="1"/>
  <c r="Q25" i="1"/>
  <c r="Q22" i="1"/>
  <c r="Q55" i="1"/>
  <c r="Q111" i="1"/>
  <c r="Q115" i="1"/>
  <c r="Q121" i="1"/>
  <c r="Q132" i="1"/>
  <c r="Q100" i="1"/>
  <c r="Q54" i="1"/>
  <c r="Q57" i="1"/>
  <c r="Q53" i="1"/>
  <c r="Q52" i="1"/>
  <c r="Q30" i="1"/>
  <c r="Q26" i="1"/>
  <c r="Q21" i="1"/>
  <c r="Q31" i="1"/>
  <c r="Q28" i="1"/>
  <c r="Q24" i="1"/>
  <c r="Q19" i="1"/>
  <c r="Q27" i="1"/>
  <c r="Q23" i="1"/>
  <c r="Q18" i="1"/>
  <c r="Q17" i="1"/>
  <c r="Q20" i="1"/>
  <c r="J63" i="1" l="1"/>
  <c r="J64" i="1"/>
  <c r="J65" i="1"/>
  <c r="J66" i="1"/>
  <c r="J67" i="1"/>
  <c r="J68" i="1"/>
  <c r="J69" i="1"/>
  <c r="P63" i="1"/>
  <c r="P64" i="1"/>
  <c r="P65" i="1"/>
  <c r="P66" i="1"/>
  <c r="P67" i="1"/>
  <c r="P68" i="1"/>
  <c r="P69" i="1"/>
  <c r="J38" i="1"/>
  <c r="J39" i="1"/>
  <c r="J40" i="1"/>
  <c r="J41" i="1"/>
  <c r="J42" i="1"/>
  <c r="J43" i="1"/>
  <c r="P38" i="1"/>
  <c r="P39" i="1"/>
  <c r="P40" i="1"/>
  <c r="P41" i="1"/>
  <c r="P42" i="1"/>
  <c r="P43" i="1"/>
  <c r="J44" i="1"/>
  <c r="J45" i="1"/>
  <c r="J46" i="1"/>
  <c r="J47" i="1"/>
  <c r="P44" i="1"/>
  <c r="P45" i="1"/>
  <c r="P46" i="1"/>
  <c r="P47" i="1"/>
  <c r="Q44" i="1" l="1"/>
  <c r="Q69" i="1"/>
  <c r="Q68" i="1"/>
  <c r="Q64" i="1"/>
  <c r="Q66" i="1"/>
  <c r="Q65" i="1"/>
  <c r="Q63" i="1"/>
  <c r="Q67" i="1"/>
  <c r="Q47" i="1"/>
  <c r="Q46" i="1"/>
  <c r="Q43" i="1"/>
  <c r="Q39" i="1"/>
  <c r="Q41" i="1"/>
  <c r="Q42" i="1"/>
  <c r="Q38" i="1"/>
  <c r="Q40" i="1"/>
  <c r="Q45" i="1"/>
  <c r="P62" i="1"/>
  <c r="J62" i="1"/>
  <c r="Q62" i="1" l="1"/>
  <c r="P37" i="1"/>
  <c r="J37" i="1"/>
  <c r="Q37" i="1" l="1"/>
</calcChain>
</file>

<file path=xl/sharedStrings.xml><?xml version="1.0" encoding="utf-8"?>
<sst xmlns="http://schemas.openxmlformats.org/spreadsheetml/2006/main" count="502" uniqueCount="234">
  <si>
    <t>De type ou équivalent</t>
  </si>
  <si>
    <t>Unité de mesure</t>
  </si>
  <si>
    <t>Conditionnement préféré par l'université, exprimé en unité de mesure</t>
  </si>
  <si>
    <t xml:space="preserve">Quantité annuelle indicative (non contractuelle), exprimée en unité de conditionnement </t>
  </si>
  <si>
    <t>Quantité annuelle indicative (non contractuelle), exprimée en unité de mesure</t>
  </si>
  <si>
    <t>Référence candidat</t>
  </si>
  <si>
    <t>Conditionnement proposé par le candidat, exprimé en unité de mesure</t>
  </si>
  <si>
    <t>Montant annuel estimatif (Prix TTC de l'unité de mesure x Quantité annuelle indicative exprimée en unité de mesure)</t>
  </si>
  <si>
    <t>Prix HT 
du conditionnement</t>
  </si>
  <si>
    <t>Prix TTC 
du conditionnement</t>
  </si>
  <si>
    <t>Prix TTC 
de l'unité de mesure</t>
  </si>
  <si>
    <t>PROPOSITION DU CANDIDAT</t>
  </si>
  <si>
    <t>DÉTAIL QUANTITATIF ESTIMATIF</t>
  </si>
  <si>
    <t>PRÉSENTATION DU PRODUIT PAR L'UNIVERSITÉ DE LORRAINE</t>
  </si>
  <si>
    <t>EXEMPLES</t>
  </si>
  <si>
    <t>Produit A</t>
  </si>
  <si>
    <t>Produit B</t>
  </si>
  <si>
    <t>XXX 012345-67</t>
  </si>
  <si>
    <t>XXX 012345-89</t>
  </si>
  <si>
    <t>YYY</t>
  </si>
  <si>
    <t>Nom du candidat</t>
  </si>
  <si>
    <t>MONTANT TOTAL TTC</t>
  </si>
  <si>
    <t>Référence UL</t>
  </si>
  <si>
    <t>Unité</t>
  </si>
  <si>
    <t>Litre</t>
  </si>
  <si>
    <t xml:space="preserve">Le soumissionnaire doit impérativement compléter TOUS les champs figurant en jaune dans le présent document.
Les éléments du bordereau des prix unitaires (références, conditionnements et prix) ont valeur contractuelle. A contrario, les colonnes du détail quantitatif estimatif n'ont pas valeur contractuelle. </t>
  </si>
  <si>
    <t>XXX</t>
  </si>
  <si>
    <t>Désignation</t>
  </si>
  <si>
    <r>
      <t xml:space="preserve">Pourcentage de remise accordé par le soumissionnaire pour les autres fournitures non-prévues au sein du présent BPU faisant partie de la famille suivante : </t>
    </r>
    <r>
      <rPr>
        <b/>
        <sz val="11"/>
        <color theme="1"/>
        <rFont val="Arial"/>
        <family val="2"/>
      </rPr>
      <t>MURS</t>
    </r>
  </si>
  <si>
    <r>
      <t xml:space="preserve">Pourcentage de remise accordé par le soumissionnaire pour les autres fournitures non-prévues au sein du présent BPU faisant partie de la famille suivante : </t>
    </r>
    <r>
      <rPr>
        <b/>
        <sz val="11"/>
        <color theme="1"/>
        <rFont val="Arial"/>
        <family val="2"/>
      </rPr>
      <t>ACCESSOIRES ET CONSOMMABLES</t>
    </r>
  </si>
  <si>
    <t>KG</t>
  </si>
  <si>
    <t>M²</t>
  </si>
  <si>
    <t>N/C</t>
  </si>
  <si>
    <r>
      <t xml:space="preserve">Pourcentage de remise accordé par le soumissionnaire pour les autres fournitures non-prévues au sein du présent BPU faisant partie de la famille suivante : </t>
    </r>
    <r>
      <rPr>
        <b/>
        <sz val="11"/>
        <color theme="1"/>
        <rFont val="Arial"/>
        <family val="2"/>
      </rPr>
      <t>AGREGATS ET CHIMIE DU BATIMENT</t>
    </r>
  </si>
  <si>
    <r>
      <t xml:space="preserve">Pourcentage de remise accordé par le soumissionnaire pour les autres fournitures non-prévues au sein du présent BPU faisant partie de la famille suivante : </t>
    </r>
    <r>
      <rPr>
        <b/>
        <sz val="11"/>
        <color theme="1"/>
        <rFont val="Arial"/>
        <family val="2"/>
      </rPr>
      <t>FAÏENCE MURALE ET SOLS DURS</t>
    </r>
  </si>
  <si>
    <t>Dalle de faux-plafond isolée type EKLA TH80 A T24 600x600mm - Epaisseur 75mm (paquet de 8)</t>
  </si>
  <si>
    <t xml:space="preserve">Cornière de rive </t>
  </si>
  <si>
    <t>Mètre</t>
  </si>
  <si>
    <t>Entretoise courte à épaulement DX24T - Longueur 600mm (carton de 60 pièces)</t>
  </si>
  <si>
    <t>Entretoise longue à épaulement DX24T - Longueur 1200mm (carton de 60 pièces)</t>
  </si>
  <si>
    <r>
      <t xml:space="preserve">Pourcentage de remise accordé par le soumissionnaire pour les autres fournitures non-prévues au sein du présent BPU faisant partie de la famille suivante : </t>
    </r>
    <r>
      <rPr>
        <b/>
        <sz val="11"/>
        <color theme="1"/>
        <rFont val="Arial"/>
        <family val="2"/>
      </rPr>
      <t>PLAFOND</t>
    </r>
  </si>
  <si>
    <t>Caroplâtre alvéolé 660x500mm - Epaisseur 70mm</t>
  </si>
  <si>
    <t>Caroplâtre alvéolé 660x500mm - Epaisseur 100mm</t>
  </si>
  <si>
    <t>Caroplâtre alvéolé hydrofugé 660x500mm - Epaisseur 70mm</t>
  </si>
  <si>
    <t>Caroplâtre alvéolé hydrofugé 660x500mm - Epaisseur 100mm</t>
  </si>
  <si>
    <t>Caroplâtre plein 660x500mm - Epaisseur 70mm</t>
  </si>
  <si>
    <t>Caroplâtre plein 660x500mm - Epaisseur 100mm</t>
  </si>
  <si>
    <t>Caroplâtre plein hydrofugé 660x500mm - Epaisseur 70mm</t>
  </si>
  <si>
    <t>Caroplâtre plein hydrofugé 660x500mm - Epaisseur 100mm</t>
  </si>
  <si>
    <t>Doublage isolant type POLYPLAC A (R=4,70) 2600x1200mm - Epaisseur 13+100mm</t>
  </si>
  <si>
    <t>Doublage isolant type POLYPLAC G (R=1,30) 2600x1200mm - Epaisseur 13+40mm</t>
  </si>
  <si>
    <t>Plaque de plâtre cartonnée BA13 2500x1200mm - Epaisseur 13mm</t>
  </si>
  <si>
    <t>Plaque de plâtre cartonnée BA13 hydrofuge 2500x1200mm - Epaisseur 13mm</t>
  </si>
  <si>
    <t>Plaque de plâtre cartonnée BA13 haute résistance au feu (M0) 2500x1200mm - Epaisseur 13mm</t>
  </si>
  <si>
    <t>Rouleau de bande à joint pour plaques de plâtre</t>
  </si>
  <si>
    <t>Rail acier - Largeur 48mm</t>
  </si>
  <si>
    <t>Rail acier - Largueur 70mm</t>
  </si>
  <si>
    <t>Montant acier M48 - Longueur 2,99m</t>
  </si>
  <si>
    <t>Montant acier M48 - Longueur 2,49m</t>
  </si>
  <si>
    <t>Montant acier M70 - Longueur 2,99m</t>
  </si>
  <si>
    <t>Montant acier M70 - Longueur 2,49m</t>
  </si>
  <si>
    <t>Fourrure en acier type f530/300 45x18mm</t>
  </si>
  <si>
    <t>Suspente réglable zinguée LG 120-240mm</t>
  </si>
  <si>
    <t>Suspente réglable zinguée LG 180-300mm</t>
  </si>
  <si>
    <t>Suspente réglable zinguée LG 300-600mm</t>
  </si>
  <si>
    <t>Cavalier en acier</t>
  </si>
  <si>
    <t>Semelle plastique en U - Largueur 70mm</t>
  </si>
  <si>
    <t>Semelle plastique en U - Largueur 100mm</t>
  </si>
  <si>
    <t>Sac de plâtre fin</t>
  </si>
  <si>
    <t>Mortier adhésif pour doublage type Mass1</t>
  </si>
  <si>
    <t>Colle béton cellulaire type SIPOREX Cortabloc</t>
  </si>
  <si>
    <t>Vis autoperceuse TTPC pour plaque de plâtre 3,5x25mm</t>
  </si>
  <si>
    <t>Vis autoperceuse TTPC pour plaque de plâtre 3,5x35mm</t>
  </si>
  <si>
    <t>Cheville à frapper tap-vis HIT-M type P 5x35mm</t>
  </si>
  <si>
    <t>Cheville à frapper tap-vis HIT-M type P 6x30mm</t>
  </si>
  <si>
    <t>Cheville à frapper tap-vis HIT-M type P 6x50mm</t>
  </si>
  <si>
    <t>Cheville à frapper tap-vis HIT-M type P 6x65mm</t>
  </si>
  <si>
    <t>Pavés autobloquants S 219x110x55mm (42/m²)</t>
  </si>
  <si>
    <r>
      <t xml:space="preserve">Pourcentage de remise accordé par le soumissionnaire pour les autres fournitures non-prévues au sein du présent BPU faisant partie de la famille suivante : </t>
    </r>
    <r>
      <rPr>
        <b/>
        <sz val="11"/>
        <color theme="1"/>
        <rFont val="Arial"/>
        <family val="2"/>
      </rPr>
      <t>CLOISONNEMENT</t>
    </r>
  </si>
  <si>
    <t>Laine de roche revêtue kraft 1350x600mm - Epaisseur 45mm (paquet de 14)</t>
  </si>
  <si>
    <t>Laine de roche revêtue kraft 1350x600mm - Epaisseur 75mm (paquet de 14)</t>
  </si>
  <si>
    <t>Complexe plaque de plâtre + polystyrène graphité 2600x1200mm - Epaisseur 13+100mm</t>
  </si>
  <si>
    <r>
      <t xml:space="preserve">Pourcentage de remise accordé par le soumissionnaire pour les autres fournitures non-prévues au sein du présent BPU faisant partie de la famille suivante : </t>
    </r>
    <r>
      <rPr>
        <b/>
        <sz val="11"/>
        <color theme="1"/>
        <rFont val="Arial"/>
        <family val="2"/>
      </rPr>
      <t>ISOLATIONS</t>
    </r>
  </si>
  <si>
    <t>Ciment blanc</t>
  </si>
  <si>
    <t>Ciment CEM 2-32</t>
  </si>
  <si>
    <t>Ciment fondu</t>
  </si>
  <si>
    <t>Ciment prompt</t>
  </si>
  <si>
    <t>Sable fin 04</t>
  </si>
  <si>
    <t>Gravillons 5/25</t>
  </si>
  <si>
    <t>Mortier de réparation béton armé</t>
  </si>
  <si>
    <t>Mortier fin pour petites réparation (vert)</t>
  </si>
  <si>
    <t>Mortier fin pour montage parpaings (rouge)</t>
  </si>
  <si>
    <t>Mortier fibré de réparation</t>
  </si>
  <si>
    <t>Liant colle S102</t>
  </si>
  <si>
    <t>Ragréage fibré forte épaisseur pour rénovation</t>
  </si>
  <si>
    <t>Primaire d'adhérence et d'imperméabilisation</t>
  </si>
  <si>
    <t>Fer torsadé Y06</t>
  </si>
  <si>
    <t>Fer torsadé Y08</t>
  </si>
  <si>
    <t>Parpaing creux 10x20x50</t>
  </si>
  <si>
    <t>Parpaing creux 15x20x50</t>
  </si>
  <si>
    <t>Parpaing creux 20x20x50</t>
  </si>
  <si>
    <t>Parpaing plein 5x20x50</t>
  </si>
  <si>
    <t>Parpaing plein 10x20x50</t>
  </si>
  <si>
    <t>Parpaing plein 20x20x50</t>
  </si>
  <si>
    <t>Treillis soudé panneau B3S</t>
  </si>
  <si>
    <t>Treillis soudé PAF</t>
  </si>
  <si>
    <t>Rouleau de film de polyane 15/100 - largueur 6m</t>
  </si>
  <si>
    <t>Carrelage grès cérame gris anti-dérapant 20x20</t>
  </si>
  <si>
    <t>Dalles ciment gravillons 40x40</t>
  </si>
  <si>
    <t>Bordures béton gris 100x20x6</t>
  </si>
  <si>
    <t>Carrelage faïence blanche 108x108</t>
  </si>
  <si>
    <t>Carrelage blanc 15x15</t>
  </si>
  <si>
    <t>Carrelage faïence Color Tech blanc 20x20</t>
  </si>
  <si>
    <t>Croisillons à carrelage - 2,5mm</t>
  </si>
  <si>
    <t>Croisillons à carrelage - 2mm</t>
  </si>
  <si>
    <t>Croisillons à carrelage - 3mm</t>
  </si>
  <si>
    <t>Croisillons à carrelage - 5mm</t>
  </si>
  <si>
    <t xml:space="preserve">Colle à carrelage en pâte prête à l'emploi </t>
  </si>
  <si>
    <t>Colle à carrelage en poudre</t>
  </si>
  <si>
    <t>Joint fin à carrelage en pâte prête à l'emploi</t>
  </si>
  <si>
    <t>Joint fin à carrelage en poudre</t>
  </si>
  <si>
    <r>
      <t xml:space="preserve">Le soumisionnaire est libre de proposer des conditionnements différents de ceux préférés par l'Université. Toutefois, la tolérance est de 5 à la hausse comme à la baisse. 
</t>
    </r>
    <r>
      <rPr>
        <b/>
        <u/>
        <sz val="12"/>
        <color rgb="FFFF0000"/>
        <rFont val="Arial"/>
        <family val="2"/>
      </rPr>
      <t xml:space="preserve">C'est-à-dire que le conditionnement proposé par le soumissionnaire ne pourra être moins de cinq fois inférieur ou plus de cinq fois supérieur au conditionnement préféré par l'Université. </t>
    </r>
    <r>
      <rPr>
        <b/>
        <sz val="12"/>
        <color rgb="FFFF0000"/>
        <rFont val="Arial"/>
        <family val="2"/>
      </rPr>
      <t xml:space="preserve">
Ainsi, si le conditionnement préféré par l'Université est 5L, le soumissionnaire peut proposer des conditionnements allant de 1L à 25L. 
</t>
    </r>
    <r>
      <rPr>
        <b/>
        <u/>
        <sz val="12"/>
        <color rgb="FFFF0000"/>
        <rFont val="Arial"/>
        <family val="2"/>
      </rPr>
      <t xml:space="preserve">Cette tolérance ne s'applique pas lorsque la fourniture est exprimée en 1U (unité indivisible, indiquée en rouge dans la colonne Conditionnement). </t>
    </r>
  </si>
  <si>
    <t>Rouleau de laine de verre - Epaisseur 100mm</t>
  </si>
  <si>
    <t>Rouleau de laine de roche - Epaisseur 100mm</t>
  </si>
  <si>
    <t>Complexe plaque de plâtre + polystyrène graphité 2600x1200mm - Epaisseur 13+40mm</t>
  </si>
  <si>
    <t>Dalle de faux-plafond type SAHARA 600x600mm - Epaisseur 15mm (paquet de 10)</t>
  </si>
  <si>
    <t>cornière d'angle perforée pour finition placo</t>
  </si>
  <si>
    <t>Porteur DX24T -  Longueur 3600mm</t>
  </si>
  <si>
    <t>Enrobé à froid (seau)</t>
  </si>
  <si>
    <t>Dalle de faux-plafond isolée type EKLA A T15/24 600x600mm - Epaisseur 20mm (paquet de 24)</t>
  </si>
  <si>
    <t>Plaque de plâtre cartonnée BA13 très haute dureté (type Habito 13) 2500x1200mm - Epaisseur 13mm</t>
  </si>
  <si>
    <t>Colle pour carreaux de plâtre</t>
  </si>
  <si>
    <t>Enduit prêt à poser (seau) type GDX</t>
  </si>
  <si>
    <t>Enduit poudre type GDX</t>
  </si>
  <si>
    <t>02-001</t>
  </si>
  <si>
    <t>02-002</t>
  </si>
  <si>
    <t>02-003</t>
  </si>
  <si>
    <t>02-004</t>
  </si>
  <si>
    <t>02-005</t>
  </si>
  <si>
    <t>02-006</t>
  </si>
  <si>
    <t>02-007</t>
  </si>
  <si>
    <t>02-008</t>
  </si>
  <si>
    <t>02-009</t>
  </si>
  <si>
    <t>02-010</t>
  </si>
  <si>
    <t>02-011</t>
  </si>
  <si>
    <t>02-012</t>
  </si>
  <si>
    <t>02-013</t>
  </si>
  <si>
    <t>02-014</t>
  </si>
  <si>
    <t>02-015</t>
  </si>
  <si>
    <t>02-016</t>
  </si>
  <si>
    <t>02-017</t>
  </si>
  <si>
    <t>02-018</t>
  </si>
  <si>
    <t>02-019</t>
  </si>
  <si>
    <t>02-020</t>
  </si>
  <si>
    <t>02-021</t>
  </si>
  <si>
    <t>02-022</t>
  </si>
  <si>
    <t>02-023</t>
  </si>
  <si>
    <t>02-024</t>
  </si>
  <si>
    <t>02-025</t>
  </si>
  <si>
    <t>02-026</t>
  </si>
  <si>
    <t>02-027</t>
  </si>
  <si>
    <t>02-028</t>
  </si>
  <si>
    <t>02-029</t>
  </si>
  <si>
    <t>02-030</t>
  </si>
  <si>
    <t>02-031</t>
  </si>
  <si>
    <t>02-032</t>
  </si>
  <si>
    <t>02-033</t>
  </si>
  <si>
    <t>02-034</t>
  </si>
  <si>
    <t>02-035</t>
  </si>
  <si>
    <t>02-036</t>
  </si>
  <si>
    <t>02-037</t>
  </si>
  <si>
    <t>02-038</t>
  </si>
  <si>
    <t>02-039</t>
  </si>
  <si>
    <t>02-040</t>
  </si>
  <si>
    <t>02-041</t>
  </si>
  <si>
    <t>02-042</t>
  </si>
  <si>
    <t>02-043</t>
  </si>
  <si>
    <t>02-044</t>
  </si>
  <si>
    <t>02-045</t>
  </si>
  <si>
    <t>02-046</t>
  </si>
  <si>
    <t>02-047</t>
  </si>
  <si>
    <t>02-048</t>
  </si>
  <si>
    <t>02-049</t>
  </si>
  <si>
    <t>02-050</t>
  </si>
  <si>
    <t>02-051</t>
  </si>
  <si>
    <t>02-052</t>
  </si>
  <si>
    <t>02-053</t>
  </si>
  <si>
    <t>02-054</t>
  </si>
  <si>
    <t>02-055</t>
  </si>
  <si>
    <t>02-056</t>
  </si>
  <si>
    <t>02-057</t>
  </si>
  <si>
    <t>02-058</t>
  </si>
  <si>
    <t>02-059</t>
  </si>
  <si>
    <t>02-060</t>
  </si>
  <si>
    <t>02-061</t>
  </si>
  <si>
    <t>02-062</t>
  </si>
  <si>
    <t>02-063</t>
  </si>
  <si>
    <t>02-064</t>
  </si>
  <si>
    <t>02-065</t>
  </si>
  <si>
    <t>02-066</t>
  </si>
  <si>
    <t>02-067</t>
  </si>
  <si>
    <t>02-068</t>
  </si>
  <si>
    <t>02-069</t>
  </si>
  <si>
    <t>02-070</t>
  </si>
  <si>
    <t>02-071</t>
  </si>
  <si>
    <t>02-072</t>
  </si>
  <si>
    <t>02-073</t>
  </si>
  <si>
    <t>02-074</t>
  </si>
  <si>
    <t>02-075</t>
  </si>
  <si>
    <t>02-076</t>
  </si>
  <si>
    <t>02-077</t>
  </si>
  <si>
    <t>02-078</t>
  </si>
  <si>
    <t>02-079</t>
  </si>
  <si>
    <t>02-080</t>
  </si>
  <si>
    <t>02-081</t>
  </si>
  <si>
    <t>02-082</t>
  </si>
  <si>
    <t>02-083</t>
  </si>
  <si>
    <t>02-084</t>
  </si>
  <si>
    <t>02-085</t>
  </si>
  <si>
    <t>02-086</t>
  </si>
  <si>
    <t>02-087</t>
  </si>
  <si>
    <t>02-088</t>
  </si>
  <si>
    <t>02-089</t>
  </si>
  <si>
    <t>02-090</t>
  </si>
  <si>
    <t>02-091</t>
  </si>
  <si>
    <t>02-092</t>
  </si>
  <si>
    <t>02-093</t>
  </si>
  <si>
    <t>02-094</t>
  </si>
  <si>
    <t>Annexe n° 1/9 à l'acte d'engagement - Bordereau des prix unitaires (BPU)</t>
  </si>
  <si>
    <t>LOT N° 9 - Maçonnerie, cloisonnement et plafond</t>
  </si>
  <si>
    <t>ACCORD-CADRE N° 25B03</t>
  </si>
  <si>
    <t>PORTANT SUR L’ACQUISITION DE MATÉRIAUX, FOURNITURES ET CONSOMMABLES POUR L’ENTRETIEN 
DES BÂTIMENTS DE L’UNIVERSITÉ DE LORRAINE (OUTILLAGES, QUINCAILLERIE ET FOURNITURES DE TRAVAUX)</t>
  </si>
  <si>
    <t>Lorsqu'une marque et/ou une référence est indiquée en colonne F, celle-ci s'entend accompagnée des termes « ou équivalent » comme précisé en en-tête de colonne. 
De la même manière, les éventuelles marques et/ou références indiquées au sein des désignations de produits en colonne E ne visent qu'à informer les soumissionnaires sur les spécifications techniques minimales attendues mais ne constituent pas des limitations. 
Les soumissionnaires peuvent donc proposer des produits équivalents.</t>
  </si>
  <si>
    <t>Plage de conditionnements autorisés, exprimés en unité de mesure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</si>
</sst>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#,##0.00\ &quot;€&quot;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0"/>
      <name val="Arial"/>
      <family val="2"/>
    </font>
    <font>
      <b/>
      <sz val="14"/>
      <color rgb="FFFF0000"/>
      <name val="Arial"/>
      <family val="2"/>
    </font>
    <font>
      <b/>
      <sz val="12"/>
      <color rgb="FFFF0000"/>
      <name val="Arial"/>
      <family val="2"/>
    </font>
    <font>
      <b/>
      <u/>
      <sz val="16"/>
      <color theme="1"/>
      <name val="Arial"/>
      <family val="2"/>
    </font>
    <font>
      <b/>
      <sz val="20"/>
      <color theme="1"/>
      <name val="Arial"/>
      <family val="2"/>
    </font>
    <font>
      <b/>
      <u/>
      <sz val="12"/>
      <color rgb="FFFF0000"/>
      <name val="Arial"/>
      <family val="2"/>
    </font>
    <font>
      <sz val="9"/>
      <color theme="1"/>
      <name val="Arial"/>
      <family val="2"/>
    </font>
    <font>
      <b/>
      <sz val="9"/>
      <color rgb="FFFF0000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1"/>
      <name val="Arial"/>
      <family val="2"/>
    </font>
    <font>
      <sz val="10"/>
      <color theme="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28">
    <border>
      <left/>
      <right/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double">
        <color auto="1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double">
        <color indexed="64"/>
      </left>
      <right/>
      <top/>
      <bottom style="thin">
        <color theme="0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/>
      </left>
      <right/>
      <top/>
      <bottom style="thin">
        <color theme="0"/>
      </bottom>
      <diagonal/>
    </border>
  </borders>
  <cellStyleXfs count="1">
    <xf numFmtId="0" fontId="0" fillId="0" borderId="0"/>
  </cellStyleXfs>
  <cellXfs count="128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3" borderId="9" xfId="0" applyFont="1" applyFill="1" applyBorder="1" applyAlignment="1">
      <alignment horizontal="center" vertical="center" wrapText="1"/>
    </xf>
    <xf numFmtId="0" fontId="2" fillId="5" borderId="11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  <xf numFmtId="2" fontId="3" fillId="2" borderId="0" xfId="0" applyNumberFormat="1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164" fontId="3" fillId="2" borderId="0" xfId="0" applyNumberFormat="1" applyFont="1" applyFill="1" applyBorder="1" applyAlignment="1">
      <alignment horizontal="center" vertical="center"/>
    </xf>
    <xf numFmtId="164" fontId="3" fillId="2" borderId="7" xfId="0" applyNumberFormat="1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2" fontId="3" fillId="2" borderId="13" xfId="0" applyNumberFormat="1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164" fontId="3" fillId="2" borderId="13" xfId="0" applyNumberFormat="1" applyFont="1" applyFill="1" applyBorder="1" applyAlignment="1">
      <alignment horizontal="center" vertical="center"/>
    </xf>
    <xf numFmtId="164" fontId="3" fillId="2" borderId="14" xfId="0" applyNumberFormat="1" applyFont="1" applyFill="1" applyBorder="1" applyAlignment="1">
      <alignment horizontal="center" vertical="center"/>
    </xf>
    <xf numFmtId="2" fontId="3" fillId="6" borderId="0" xfId="0" applyNumberFormat="1" applyFont="1" applyFill="1" applyBorder="1" applyAlignment="1">
      <alignment horizontal="center" vertical="center"/>
    </xf>
    <xf numFmtId="0" fontId="3" fillId="6" borderId="7" xfId="0" applyFont="1" applyFill="1" applyBorder="1" applyAlignment="1">
      <alignment horizontal="center" vertical="center"/>
    </xf>
    <xf numFmtId="164" fontId="3" fillId="6" borderId="0" xfId="0" applyNumberFormat="1" applyFont="1" applyFill="1" applyBorder="1" applyAlignment="1">
      <alignment horizontal="center" vertical="center"/>
    </xf>
    <xf numFmtId="164" fontId="3" fillId="6" borderId="7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2" fontId="3" fillId="6" borderId="0" xfId="0" applyNumberFormat="1" applyFont="1" applyFill="1" applyAlignment="1">
      <alignment horizontal="center" vertical="center"/>
    </xf>
    <xf numFmtId="164" fontId="3" fillId="6" borderId="0" xfId="0" applyNumberFormat="1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2" fontId="3" fillId="0" borderId="0" xfId="0" applyNumberFormat="1" applyFont="1" applyFill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3" borderId="20" xfId="0" applyFont="1" applyFill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2" fontId="12" fillId="0" borderId="0" xfId="0" applyNumberFormat="1" applyFont="1" applyFill="1" applyBorder="1" applyAlignment="1">
      <alignment horizontal="center" vertical="center"/>
    </xf>
    <xf numFmtId="0" fontId="12" fillId="6" borderId="7" xfId="0" applyFont="1" applyFill="1" applyBorder="1" applyAlignment="1">
      <alignment horizontal="center" vertical="center"/>
    </xf>
    <xf numFmtId="2" fontId="12" fillId="6" borderId="0" xfId="0" applyNumberFormat="1" applyFont="1" applyFill="1" applyBorder="1" applyAlignment="1">
      <alignment horizontal="center" vertical="center"/>
    </xf>
    <xf numFmtId="164" fontId="12" fillId="6" borderId="0" xfId="0" applyNumberFormat="1" applyFont="1" applyFill="1" applyBorder="1" applyAlignment="1">
      <alignment horizontal="center" vertical="center"/>
    </xf>
    <xf numFmtId="164" fontId="12" fillId="6" borderId="7" xfId="0" applyNumberFormat="1" applyFont="1" applyFill="1" applyBorder="1" applyAlignment="1">
      <alignment horizontal="center" vertical="center"/>
    </xf>
    <xf numFmtId="2" fontId="13" fillId="0" borderId="0" xfId="0" applyNumberFormat="1" applyFont="1" applyFill="1" applyBorder="1" applyAlignment="1">
      <alignment horizontal="center" vertical="center"/>
    </xf>
    <xf numFmtId="2" fontId="13" fillId="0" borderId="0" xfId="0" applyNumberFormat="1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2" fontId="14" fillId="0" borderId="0" xfId="0" applyNumberFormat="1" applyFont="1" applyFill="1" applyBorder="1" applyAlignment="1">
      <alignment horizontal="center" vertical="center"/>
    </xf>
    <xf numFmtId="0" fontId="14" fillId="6" borderId="7" xfId="0" applyFont="1" applyFill="1" applyBorder="1" applyAlignment="1">
      <alignment horizontal="center" vertical="center"/>
    </xf>
    <xf numFmtId="2" fontId="14" fillId="6" borderId="0" xfId="0" applyNumberFormat="1" applyFont="1" applyFill="1" applyBorder="1" applyAlignment="1">
      <alignment horizontal="center" vertical="center"/>
    </xf>
    <xf numFmtId="164" fontId="14" fillId="6" borderId="0" xfId="0" applyNumberFormat="1" applyFont="1" applyFill="1" applyBorder="1" applyAlignment="1">
      <alignment horizontal="center" vertical="center"/>
    </xf>
    <xf numFmtId="164" fontId="14" fillId="6" borderId="7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2" fontId="15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2" fontId="16" fillId="0" borderId="0" xfId="0" applyNumberFormat="1" applyFont="1" applyFill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0" fontId="15" fillId="2" borderId="0" xfId="0" applyFont="1" applyFill="1" applyBorder="1" applyAlignment="1">
      <alignment horizontal="left" vertical="center"/>
    </xf>
    <xf numFmtId="0" fontId="15" fillId="2" borderId="13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left" vertical="center"/>
    </xf>
    <xf numFmtId="0" fontId="17" fillId="0" borderId="5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5" fillId="0" borderId="0" xfId="0" applyFont="1" applyFill="1" applyAlignment="1">
      <alignment vertical="center"/>
    </xf>
    <xf numFmtId="0" fontId="15" fillId="0" borderId="0" xfId="0" applyFont="1" applyFill="1" applyBorder="1" applyAlignment="1">
      <alignment horizontal="left" vertical="center" wrapText="1"/>
    </xf>
    <xf numFmtId="0" fontId="17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7" fillId="0" borderId="5" xfId="0" applyFont="1" applyBorder="1" applyAlignment="1">
      <alignment horizontal="left" vertical="center"/>
    </xf>
    <xf numFmtId="0" fontId="17" fillId="0" borderId="19" xfId="0" applyFont="1" applyBorder="1" applyAlignment="1">
      <alignment horizontal="left" vertical="center"/>
    </xf>
    <xf numFmtId="0" fontId="17" fillId="0" borderId="3" xfId="0" applyFont="1" applyBorder="1" applyAlignment="1">
      <alignment horizontal="left" vertical="center"/>
    </xf>
    <xf numFmtId="0" fontId="15" fillId="0" borderId="0" xfId="0" applyFont="1" applyFill="1" applyAlignment="1">
      <alignment horizontal="left" vertical="center"/>
    </xf>
    <xf numFmtId="0" fontId="18" fillId="3" borderId="21" xfId="0" applyFont="1" applyFill="1" applyBorder="1" applyAlignment="1">
      <alignment horizontal="left" vertical="center" wrapText="1"/>
    </xf>
    <xf numFmtId="0" fontId="16" fillId="6" borderId="7" xfId="0" applyFont="1" applyFill="1" applyBorder="1" applyAlignment="1">
      <alignment horizontal="center" vertical="center"/>
    </xf>
    <xf numFmtId="2" fontId="16" fillId="6" borderId="0" xfId="0" applyNumberFormat="1" applyFont="1" applyFill="1" applyAlignment="1">
      <alignment horizontal="center" vertical="center"/>
    </xf>
    <xf numFmtId="164" fontId="16" fillId="6" borderId="0" xfId="0" applyNumberFormat="1" applyFont="1" applyFill="1" applyAlignment="1">
      <alignment horizontal="center" vertical="center"/>
    </xf>
    <xf numFmtId="164" fontId="16" fillId="6" borderId="7" xfId="0" applyNumberFormat="1" applyFont="1" applyFill="1" applyBorder="1" applyAlignment="1">
      <alignment horizontal="center" vertical="center"/>
    </xf>
    <xf numFmtId="0" fontId="16" fillId="6" borderId="23" xfId="0" applyFont="1" applyFill="1" applyBorder="1" applyAlignment="1">
      <alignment horizontal="center" vertical="center"/>
    </xf>
    <xf numFmtId="0" fontId="3" fillId="6" borderId="23" xfId="0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0" fontId="1" fillId="6" borderId="8" xfId="0" applyNumberFormat="1" applyFont="1" applyFill="1" applyBorder="1" applyAlignment="1">
      <alignment horizontal="center" vertical="center"/>
    </xf>
    <xf numFmtId="10" fontId="1" fillId="6" borderId="10" xfId="0" applyNumberFormat="1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6" fillId="5" borderId="9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5" fillId="6" borderId="10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6" fillId="5" borderId="8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/>
    </xf>
    <xf numFmtId="2" fontId="13" fillId="2" borderId="0" xfId="0" applyNumberFormat="1" applyFont="1" applyFill="1" applyBorder="1" applyAlignment="1">
      <alignment horizontal="center" vertical="center"/>
    </xf>
    <xf numFmtId="0" fontId="3" fillId="7" borderId="0" xfId="0" applyFont="1" applyFill="1" applyBorder="1" applyAlignment="1">
      <alignment horizontal="center" vertical="center"/>
    </xf>
    <xf numFmtId="0" fontId="12" fillId="7" borderId="0" xfId="0" applyFont="1" applyFill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164" fontId="0" fillId="6" borderId="8" xfId="0" applyNumberFormat="1" applyFont="1" applyFill="1" applyBorder="1" applyAlignment="1">
      <alignment horizontal="center" vertical="center"/>
    </xf>
    <xf numFmtId="164" fontId="0" fillId="6" borderId="10" xfId="0" applyNumberFormat="1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</cellXfs>
  <cellStyles count="1">
    <cellStyle name="Normal" xfId="0" builtinId="0"/>
  </cellStyles>
  <dxfs count="172">
    <dxf>
      <font>
        <b/>
        <i val="0"/>
        <color rgb="FFFF0000"/>
      </font>
    </dxf>
    <dxf>
      <font>
        <b/>
        <i val="0"/>
        <color rgb="FFFF0000"/>
      </font>
    </dxf>
    <dxf>
      <font>
        <b val="0"/>
        <i/>
        <color theme="1" tint="0.499984740745262"/>
      </font>
    </dxf>
    <dxf>
      <font>
        <b val="0"/>
        <i/>
        <color theme="1" tint="0.499984740745262"/>
      </font>
    </dxf>
    <dxf>
      <font>
        <color theme="7" tint="0.59996337778862885"/>
      </font>
    </dxf>
    <dxf>
      <font>
        <color theme="0"/>
      </font>
    </dxf>
    <dxf>
      <font>
        <b val="0"/>
        <i/>
        <color theme="1" tint="0.499984740745262"/>
      </font>
    </dxf>
    <dxf>
      <font>
        <b val="0"/>
        <i/>
        <color theme="1" tint="0.499984740745262"/>
      </font>
    </dxf>
    <dxf>
      <font>
        <color theme="7" tint="0.59996337778862885"/>
      </font>
    </dxf>
    <dxf>
      <font>
        <color theme="0"/>
      </font>
    </dxf>
    <dxf>
      <font>
        <color theme="7" tint="0.59996337778862885"/>
      </font>
    </dxf>
    <dxf>
      <font>
        <color theme="0"/>
      </font>
    </dxf>
    <dxf>
      <font>
        <color theme="7" tint="0.59996337778862885"/>
      </font>
    </dxf>
    <dxf>
      <font>
        <color theme="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 val="0"/>
        <i/>
        <color theme="1" tint="0.499984740745262"/>
      </font>
    </dxf>
    <dxf>
      <font>
        <b val="0"/>
        <i/>
        <color theme="1" tint="0.499984740745262"/>
      </font>
    </dxf>
    <dxf>
      <font>
        <b val="0"/>
        <i/>
        <color theme="1" tint="0.499984740745262"/>
      </font>
    </dxf>
    <dxf>
      <font>
        <color theme="7" tint="0.59996337778862885"/>
      </font>
    </dxf>
    <dxf>
      <font>
        <b val="0"/>
        <i/>
        <color theme="1" tint="0.499984740745262"/>
      </font>
    </dxf>
    <dxf>
      <font>
        <color theme="7" tint="0.59996337778862885"/>
      </font>
    </dxf>
    <dxf>
      <font>
        <color theme="0"/>
      </font>
    </dxf>
    <dxf>
      <font>
        <b val="0"/>
        <i/>
        <color theme="1" tint="0.499984740745262"/>
      </font>
    </dxf>
    <dxf>
      <font>
        <b val="0"/>
        <i/>
        <color theme="1" tint="0.499984740745262"/>
      </font>
    </dxf>
    <dxf>
      <font>
        <color theme="7" tint="0.59996337778862885"/>
      </font>
    </dxf>
    <dxf>
      <font>
        <color theme="0"/>
      </font>
    </dxf>
    <dxf>
      <font>
        <color theme="7" tint="0.59996337778862885"/>
      </font>
    </dxf>
    <dxf>
      <font>
        <color theme="0"/>
      </font>
    </dxf>
    <dxf>
      <font>
        <color theme="7" tint="0.59996337778862885"/>
      </font>
    </dxf>
    <dxf>
      <font>
        <color theme="0"/>
      </font>
    </dxf>
    <dxf>
      <font>
        <b/>
        <i val="0"/>
        <color rgb="FFFF000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double">
          <color indexed="64"/>
        </left>
        <right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double">
          <color auto="1"/>
        </left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double">
          <color auto="1"/>
        </left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double">
          <color auto="1"/>
        </left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double">
          <color auto="1"/>
        </left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double">
          <color auto="1"/>
        </left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double">
          <color auto="1"/>
        </left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double">
          <color indexed="64"/>
        </left>
        <right/>
        <vertical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/>
        <bottom/>
        <vertical/>
        <horizontal/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color theme="0"/>
      </font>
      <fill>
        <patternFill patternType="none">
          <fgColor indexed="64"/>
          <bgColor auto="1"/>
        </patternFill>
      </fill>
    </dxf>
    <dxf>
      <font>
        <b/>
        <color theme="0"/>
      </font>
      <fill>
        <patternFill patternType="none">
          <fgColor indexed="64"/>
          <bgColor auto="1"/>
        </patternFill>
      </fill>
    </dxf>
    <dxf>
      <font>
        <b/>
        <color theme="0"/>
      </font>
      <fill>
        <patternFill patternType="solid">
          <fgColor theme="6"/>
          <bgColor theme="6"/>
        </patternFill>
      </fill>
      <border>
        <top style="thick">
          <color theme="0"/>
        </top>
      </border>
    </dxf>
    <dxf>
      <font>
        <b/>
        <color theme="0"/>
      </font>
      <fill>
        <patternFill patternType="solid">
          <fgColor theme="6"/>
          <bgColor theme="6"/>
        </patternFill>
      </fill>
      <border>
        <bottom style="thick">
          <color theme="0"/>
        </bottom>
      </border>
    </dxf>
    <dxf>
      <font>
        <color theme="1"/>
      </font>
      <fill>
        <patternFill patternType="none">
          <fgColor indexed="64"/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 patternType="solid">
          <fgColor theme="6" tint="0.59999389629810485"/>
          <bgColor theme="7" tint="0.59996337778862885"/>
        </patternFill>
      </fill>
    </dxf>
    <dxf>
      <fill>
        <patternFill patternType="solid">
          <fgColor theme="6" tint="0.59999389629810485"/>
          <bgColor theme="7" tint="0.59996337778862885"/>
        </patternFill>
      </fill>
    </dxf>
    <dxf>
      <font>
        <b/>
        <color theme="0"/>
      </font>
      <fill>
        <patternFill patternType="solid">
          <fgColor theme="6"/>
          <bgColor theme="7"/>
        </patternFill>
      </fill>
    </dxf>
    <dxf>
      <font>
        <b/>
        <color theme="0"/>
      </font>
      <fill>
        <patternFill patternType="solid">
          <fgColor theme="6"/>
          <bgColor theme="7"/>
        </patternFill>
      </fill>
    </dxf>
    <dxf>
      <font>
        <b/>
        <color theme="0"/>
      </font>
      <fill>
        <patternFill patternType="solid">
          <fgColor theme="6"/>
          <bgColor theme="6"/>
        </patternFill>
      </fill>
      <border>
        <top style="thick">
          <color theme="0"/>
        </top>
      </border>
    </dxf>
    <dxf>
      <font>
        <b/>
        <color theme="0"/>
      </font>
      <fill>
        <patternFill patternType="solid">
          <fgColor theme="6"/>
          <bgColor theme="6"/>
        </patternFill>
      </fill>
      <border>
        <bottom style="thick">
          <color theme="0"/>
        </bottom>
      </border>
    </dxf>
    <dxf>
      <font>
        <color theme="1"/>
      </font>
      <fill>
        <patternFill patternType="solid">
          <fgColor theme="6" tint="0.79995117038483843"/>
          <bgColor theme="7" tint="0.79998168889431442"/>
        </patternFill>
      </fill>
      <border>
        <vertical style="thin">
          <color theme="0"/>
        </vertical>
        <horizontal style="thin">
          <color theme="0"/>
        </horizontal>
      </border>
    </dxf>
  </dxfs>
  <tableStyles count="2" defaultTableStyle="TableStyleMedium2" defaultPivotStyle="PivotStyleLight16">
    <tableStyle name="TableStyleMedium11 2" pivot="0" count="7" xr9:uid="{00000000-0011-0000-FFFF-FFFF00000000}">
      <tableStyleElement type="wholeTable" dxfId="171"/>
      <tableStyleElement type="headerRow" dxfId="170"/>
      <tableStyleElement type="totalRow" dxfId="169"/>
      <tableStyleElement type="firstColumn" dxfId="168"/>
      <tableStyleElement type="lastColumn" dxfId="167"/>
      <tableStyleElement type="firstRowStripe" dxfId="166"/>
      <tableStyleElement type="firstColumnStripe" dxfId="165"/>
    </tableStyle>
    <tableStyle name="TableStyleMedium11 3" pivot="0" count="7" xr9:uid="{00000000-0011-0000-FFFF-FFFF01000000}">
      <tableStyleElement type="wholeTable" dxfId="164"/>
      <tableStyleElement type="headerRow" dxfId="163"/>
      <tableStyleElement type="totalRow" dxfId="162"/>
      <tableStyleElement type="firstColumn" dxfId="161"/>
      <tableStyleElement type="lastColumn" dxfId="160"/>
      <tableStyleElement type="firstRowStripe" dxfId="159"/>
      <tableStyleElement type="firstColumnStripe" dxfId="158"/>
    </tableStyle>
  </tableStyles>
  <colors>
    <mruColors>
      <color rgb="FFCDACE6"/>
      <color rgb="FFA36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54428</xdr:colOff>
      <xdr:row>0</xdr:row>
      <xdr:rowOff>272143</xdr:rowOff>
    </xdr:from>
    <xdr:to>
      <xdr:col>3</xdr:col>
      <xdr:colOff>627530</xdr:colOff>
      <xdr:row>2</xdr:row>
      <xdr:rowOff>96834</xdr:rowOff>
    </xdr:to>
    <xdr:pic>
      <xdr:nvPicPr>
        <xdr:cNvPr id="2" name="Image 1" descr="LOGO_UL_essai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0957" y="272143"/>
          <a:ext cx="1581632" cy="5642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au1" displayName="Tableau1" ref="D16:Q32" totalsRowShown="0" headerRowDxfId="157" dataDxfId="155" headerRowBorderDxfId="156" tableBorderDxfId="154">
  <autoFilter ref="D16:Q32" xr:uid="{00000000-0009-0000-0100-000001000000}"/>
  <tableColumns count="14">
    <tableColumn id="1" xr3:uid="{00000000-0010-0000-0000-000001000000}" name="Référence UL" dataDxfId="153"/>
    <tableColumn id="16" xr3:uid="{00000000-0010-0000-0000-000010000000}" name="Désignation" dataDxfId="152"/>
    <tableColumn id="2" xr3:uid="{00000000-0010-0000-0000-000002000000}" name="De type ou équivalent" dataDxfId="151"/>
    <tableColumn id="4" xr3:uid="{00000000-0010-0000-0000-000004000000}" name="Unité de mesure" dataDxfId="150"/>
    <tableColumn id="5" xr3:uid="{00000000-0010-0000-0000-000005000000}" name="Conditionnement préféré par l'université, exprimé en unité de mesure" dataDxfId="149"/>
    <tableColumn id="6" xr3:uid="{00000000-0010-0000-0000-000006000000}" name="Quantité annuelle indicative (non contractuelle), exprimée en unité de conditionnement " dataDxfId="148"/>
    <tableColumn id="7" xr3:uid="{00000000-0010-0000-0000-000007000000}" name="Quantité annuelle indicative (non contractuelle), exprimée en unité de mesure" dataDxfId="147">
      <calculatedColumnFormula>Tableau1[[#This Row],[Conditionnement préféré par l''université, exprimé en unité de mesure]]*Tableau1[[#This Row],[Quantité annuelle indicative (non contractuelle), exprimée en unité de conditionnement ]]</calculatedColumnFormula>
    </tableColumn>
    <tableColumn id="8" xr3:uid="{00000000-0010-0000-0000-000008000000}" name="Référence candidat" dataDxfId="146"/>
    <tableColumn id="3" xr3:uid="{7EF0507C-971A-460C-ABF4-60D51FFEE0F6}" name="Plage de conditionnements autorisés, exprimés en unité de mesure" dataDxfId="38">
      <calculatedColumnFormula>CONCATENATE("MIN : ",ROUND(Tableau1[[#This Row],[Conditionnement préféré par l''université, exprimé en unité de mesure]]/5,2)," - ","MAX : ",ROUND(Tableau1[[#This Row],[Conditionnement préféré par l''université, exprimé en unité de mesure]]*5,2))</calculatedColumnFormula>
    </tableColumn>
    <tableColumn id="9" xr3:uid="{00000000-0010-0000-0000-000009000000}" name="Conditionnement proposé par le candidat, exprimé en unité de mesure" dataDxfId="145"/>
    <tableColumn id="10" xr3:uid="{00000000-0010-0000-0000-00000A000000}" name="Prix HT _x000a_du conditionnement" dataDxfId="144"/>
    <tableColumn id="11" xr3:uid="{00000000-0010-0000-0000-00000B000000}" name="Prix TTC _x000a_du conditionnement" dataDxfId="143"/>
    <tableColumn id="12" xr3:uid="{00000000-0010-0000-0000-00000C000000}" name="Prix TTC _x000a_de l'unité de mesure" dataDxfId="142">
      <calculatedColumnFormula>Tableau1[[#This Row],[Prix TTC 
du conditionnement]]/Tableau1[[#This Row],[Conditionnement proposé par le candidat, exprimé en unité de mesure]]</calculatedColumnFormula>
    </tableColumn>
    <tableColumn id="13" xr3:uid="{00000000-0010-0000-0000-00000D000000}" name="Montant annuel estimatif (Prix TTC de l'unité de mesure x Quantité annuelle indicative exprimée en unité de mesure)" dataDxfId="141">
      <calculatedColumnFormula>Tableau1[[#This Row],[Prix TTC 
de l''unité de mesure]]*Tableau1[[#This Row],[Quantité annuelle indicative (non contractuelle), exprimée en unité de mesure]]</calculatedColumnFormula>
    </tableColumn>
  </tableColumns>
  <tableStyleInfo name="TableStyleMedium11 3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1000000}" name="Tableau145" displayName="Tableau145" ref="D36:Q47" totalsRowShown="0" headerRowDxfId="140" dataDxfId="138" headerRowBorderDxfId="139" tableBorderDxfId="137">
  <autoFilter ref="D36:Q47" xr:uid="{00000000-0009-0000-0100-000004000000}"/>
  <tableColumns count="14">
    <tableColumn id="1" xr3:uid="{00000000-0010-0000-0100-000001000000}" name="Référence UL" dataDxfId="136"/>
    <tableColumn id="16" xr3:uid="{00000000-0010-0000-0100-000010000000}" name="Désignation" dataDxfId="135"/>
    <tableColumn id="2" xr3:uid="{00000000-0010-0000-0100-000002000000}" name="De type ou équivalent" dataDxfId="134"/>
    <tableColumn id="4" xr3:uid="{00000000-0010-0000-0100-000004000000}" name="Unité de mesure" dataDxfId="133"/>
    <tableColumn id="5" xr3:uid="{00000000-0010-0000-0100-000005000000}" name="Conditionnement préféré par l'université, exprimé en unité de mesure" dataDxfId="132"/>
    <tableColumn id="6" xr3:uid="{00000000-0010-0000-0100-000006000000}" name="Quantité annuelle indicative (non contractuelle), exprimée en unité de conditionnement " dataDxfId="131"/>
    <tableColumn id="7" xr3:uid="{00000000-0010-0000-0100-000007000000}" name="Quantité annuelle indicative (non contractuelle), exprimée en unité de mesure" dataDxfId="130">
      <calculatedColumnFormula>Tableau145[[#This Row],[Quantité annuelle indicative (non contractuelle), exprimée en unité de conditionnement ]]*Tableau145[[#This Row],[Conditionnement préféré par l''université, exprimé en unité de mesure]]</calculatedColumnFormula>
    </tableColumn>
    <tableColumn id="8" xr3:uid="{00000000-0010-0000-0100-000008000000}" name="Référence candidat" dataDxfId="40"/>
    <tableColumn id="3" xr3:uid="{51E370C8-BB91-457E-BCD0-97786E411B64}" name="Plage de conditionnements autorisés, exprimés en unité de mesure" dataDxfId="37">
      <calculatedColumnFormula>CONCATENATE("MIN : ",ROUND(Tableau145[[#This Row],[Conditionnement préféré par l''université, exprimé en unité de mesure]]/5,2)," - ","MAX : ",ROUND(Tableau145[[#This Row],[Conditionnement préféré par l''université, exprimé en unité de mesure]]*5,2))</calculatedColumnFormula>
    </tableColumn>
    <tableColumn id="9" xr3:uid="{00000000-0010-0000-0100-000009000000}" name="Conditionnement proposé par le candidat, exprimé en unité de mesure" dataDxfId="39"/>
    <tableColumn id="10" xr3:uid="{00000000-0010-0000-0100-00000A000000}" name="Prix HT _x000a_du conditionnement" dataDxfId="129"/>
    <tableColumn id="11" xr3:uid="{00000000-0010-0000-0100-00000B000000}" name="Prix TTC _x000a_du conditionnement" dataDxfId="128"/>
    <tableColumn id="12" xr3:uid="{00000000-0010-0000-0100-00000C000000}" name="Prix TTC _x000a_de l'unité de mesure" dataDxfId="127">
      <calculatedColumnFormula>Tableau145[[#This Row],[Prix TTC 
du conditionnement]]/Tableau145[[#This Row],[Conditionnement proposé par le candidat, exprimé en unité de mesure]]</calculatedColumnFormula>
    </tableColumn>
    <tableColumn id="13" xr3:uid="{00000000-0010-0000-0100-00000D000000}" name="Montant annuel estimatif (Prix TTC de l'unité de mesure x Quantité annuelle indicative exprimée en unité de mesure)" dataDxfId="126">
      <calculatedColumnFormula>Tableau145[[#This Row],[Prix TTC 
de l''unité de mesure]]*Tableau145[[#This Row],[Quantité annuelle indicative (non contractuelle), exprimée en unité de mesure]]</calculatedColumnFormula>
    </tableColumn>
  </tableColumns>
  <tableStyleInfo name="TableStyleMedium11 3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2000000}" name="Tableau143" displayName="Tableau143" ref="D51:Q57" totalsRowShown="0" headerRowDxfId="125" dataDxfId="123" headerRowBorderDxfId="124" tableBorderDxfId="122">
  <autoFilter ref="D51:Q57" xr:uid="{00000000-0009-0000-0100-000002000000}"/>
  <tableColumns count="14">
    <tableColumn id="1" xr3:uid="{00000000-0010-0000-0200-000001000000}" name="Référence UL" dataDxfId="121"/>
    <tableColumn id="16" xr3:uid="{00000000-0010-0000-0200-000010000000}" name="Désignation" dataDxfId="120"/>
    <tableColumn id="2" xr3:uid="{00000000-0010-0000-0200-000002000000}" name="De type ou équivalent" dataDxfId="119"/>
    <tableColumn id="4" xr3:uid="{00000000-0010-0000-0200-000004000000}" name="Unité de mesure" dataDxfId="118"/>
    <tableColumn id="5" xr3:uid="{00000000-0010-0000-0200-000005000000}" name="Conditionnement préféré par l'université, exprimé en unité de mesure" dataDxfId="117"/>
    <tableColumn id="6" xr3:uid="{00000000-0010-0000-0200-000006000000}" name="Quantité annuelle indicative (non contractuelle), exprimée en unité de conditionnement " dataDxfId="116"/>
    <tableColumn id="7" xr3:uid="{00000000-0010-0000-0200-000007000000}" name="Quantité annuelle indicative (non contractuelle), exprimée en unité de mesure" dataDxfId="115">
      <calculatedColumnFormula>Tableau143[[#This Row],[Conditionnement préféré par l''université, exprimé en unité de mesure]]*Tableau143[[#This Row],[Quantité annuelle indicative (non contractuelle), exprimée en unité de conditionnement ]]</calculatedColumnFormula>
    </tableColumn>
    <tableColumn id="8" xr3:uid="{00000000-0010-0000-0200-000008000000}" name="Référence candidat" dataDxfId="42"/>
    <tableColumn id="3" xr3:uid="{E72B0D35-D3C6-4DF2-BD5A-E3068AF0ACC9}" name="Plage de conditionnements autorisés, exprimés en unité de mesure" dataDxfId="36">
      <calculatedColumnFormula>CONCATENATE("MIN : ",ROUND(Tableau143[[#This Row],[Conditionnement préféré par l''université, exprimé en unité de mesure]]/5,2)," - ","MAX : ",ROUND(Tableau143[[#This Row],[Conditionnement préféré par l''université, exprimé en unité de mesure]]*5,2))</calculatedColumnFormula>
    </tableColumn>
    <tableColumn id="9" xr3:uid="{00000000-0010-0000-0200-000009000000}" name="Conditionnement proposé par le candidat, exprimé en unité de mesure" dataDxfId="41"/>
    <tableColumn id="10" xr3:uid="{00000000-0010-0000-0200-00000A000000}" name="Prix HT _x000a_du conditionnement" dataDxfId="114"/>
    <tableColumn id="11" xr3:uid="{00000000-0010-0000-0200-00000B000000}" name="Prix TTC _x000a_du conditionnement" dataDxfId="113"/>
    <tableColumn id="12" xr3:uid="{00000000-0010-0000-0200-00000C000000}" name="Prix TTC _x000a_de l'unité de mesure" dataDxfId="112">
      <calculatedColumnFormula>Tableau143[[#This Row],[Prix TTC 
du conditionnement]]/Tableau143[[#This Row],[Conditionnement proposé par le candidat, exprimé en unité de mesure]]</calculatedColumnFormula>
    </tableColumn>
    <tableColumn id="13" xr3:uid="{00000000-0010-0000-0200-00000D000000}" name="Montant annuel estimatif (Prix TTC de l'unité de mesure x Quantité annuelle indicative exprimée en unité de mesure)" dataDxfId="111">
      <calculatedColumnFormula>Tableau143[[#This Row],[Prix TTC 
de l''unité de mesure]]*Tableau143[[#This Row],[Quantité annuelle indicative (non contractuelle), exprimée en unité de mesure]]</calculatedColumnFormula>
    </tableColumn>
  </tableColumns>
  <tableStyleInfo name="TableStyleMedium11 3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3000000}" name="Tableau1456" displayName="Tableau1456" ref="D61:Q69" totalsRowShown="0" headerRowDxfId="110" dataDxfId="108" headerRowBorderDxfId="109" tableBorderDxfId="107">
  <autoFilter ref="D61:Q69" xr:uid="{00000000-0009-0000-0100-000005000000}"/>
  <tableColumns count="14">
    <tableColumn id="1" xr3:uid="{00000000-0010-0000-0300-000001000000}" name="Référence UL" dataDxfId="106"/>
    <tableColumn id="16" xr3:uid="{00000000-0010-0000-0300-000010000000}" name="Désignation" dataDxfId="105"/>
    <tableColumn id="2" xr3:uid="{00000000-0010-0000-0300-000002000000}" name="De type ou équivalent" dataDxfId="104"/>
    <tableColumn id="4" xr3:uid="{00000000-0010-0000-0300-000004000000}" name="Unité de mesure" dataDxfId="103"/>
    <tableColumn id="5" xr3:uid="{00000000-0010-0000-0300-000005000000}" name="Conditionnement préféré par l'université, exprimé en unité de mesure" dataDxfId="102"/>
    <tableColumn id="6" xr3:uid="{00000000-0010-0000-0300-000006000000}" name="Quantité annuelle indicative (non contractuelle), exprimée en unité de conditionnement " dataDxfId="101"/>
    <tableColumn id="7" xr3:uid="{00000000-0010-0000-0300-000007000000}" name="Quantité annuelle indicative (non contractuelle), exprimée en unité de mesure" dataDxfId="100">
      <calculatedColumnFormula>Tableau1456[[#This Row],[Quantité annuelle indicative (non contractuelle), exprimée en unité de conditionnement ]]*Tableau1456[[#This Row],[Conditionnement préféré par l''université, exprimé en unité de mesure]]</calculatedColumnFormula>
    </tableColumn>
    <tableColumn id="8" xr3:uid="{00000000-0010-0000-0300-000008000000}" name="Référence candidat" dataDxfId="44"/>
    <tableColumn id="3" xr3:uid="{7A01963F-2600-47B7-B3BF-C81BBDB189DA}" name="Plage de conditionnements autorisés, exprimés en unité de mesure" dataDxfId="35">
      <calculatedColumnFormula>CONCATENATE("MIN : ",ROUND(Tableau1456[[#This Row],[Conditionnement préféré par l''université, exprimé en unité de mesure]]/5,2)," - ","MAX : ",ROUND(Tableau1456[[#This Row],[Conditionnement préféré par l''université, exprimé en unité de mesure]]*5,2))</calculatedColumnFormula>
    </tableColumn>
    <tableColumn id="9" xr3:uid="{00000000-0010-0000-0300-000009000000}" name="Conditionnement proposé par le candidat, exprimé en unité de mesure" dataDxfId="43"/>
    <tableColumn id="10" xr3:uid="{00000000-0010-0000-0300-00000A000000}" name="Prix HT _x000a_du conditionnement" dataDxfId="99"/>
    <tableColumn id="11" xr3:uid="{00000000-0010-0000-0300-00000B000000}" name="Prix TTC _x000a_du conditionnement" dataDxfId="98"/>
    <tableColumn id="12" xr3:uid="{00000000-0010-0000-0300-00000C000000}" name="Prix TTC _x000a_de l'unité de mesure" dataDxfId="97">
      <calculatedColumnFormula>Tableau1456[[#This Row],[Prix TTC 
du conditionnement]]/Tableau1456[[#This Row],[Conditionnement proposé par le candidat, exprimé en unité de mesure]]</calculatedColumnFormula>
    </tableColumn>
    <tableColumn id="13" xr3:uid="{00000000-0010-0000-0300-00000D000000}" name="Montant annuel estimatif (Prix TTC de l'unité de mesure x Quantité annuelle indicative exprimée en unité de mesure)" dataDxfId="96">
      <calculatedColumnFormula>Tableau1456[[#This Row],[Prix TTC 
de l''unité de mesure]]*Tableau1456[[#This Row],[Quantité annuelle indicative (non contractuelle), exprimée en unité de mesure]]</calculatedColumnFormula>
    </tableColumn>
  </tableColumns>
  <tableStyleInfo name="TableStyleMedium11 3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4000000}" name="Tableau14" displayName="Tableau14" ref="D73:Q81" totalsRowShown="0" headerRowDxfId="95" dataDxfId="93" headerRowBorderDxfId="94" tableBorderDxfId="92">
  <autoFilter ref="D73:Q81" xr:uid="{00000000-0009-0000-0100-000003000000}"/>
  <tableColumns count="14">
    <tableColumn id="1" xr3:uid="{00000000-0010-0000-0400-000001000000}" name="Référence UL" dataDxfId="91"/>
    <tableColumn id="16" xr3:uid="{00000000-0010-0000-0400-000010000000}" name="Désignation" dataDxfId="90"/>
    <tableColumn id="2" xr3:uid="{00000000-0010-0000-0400-000002000000}" name="De type ou équivalent" dataDxfId="89"/>
    <tableColumn id="4" xr3:uid="{00000000-0010-0000-0400-000004000000}" name="Unité de mesure" dataDxfId="88"/>
    <tableColumn id="5" xr3:uid="{00000000-0010-0000-0400-000005000000}" name="Conditionnement préféré par l'université, exprimé en unité de mesure" dataDxfId="87"/>
    <tableColumn id="6" xr3:uid="{00000000-0010-0000-0400-000006000000}" name="Quantité annuelle indicative (non contractuelle), exprimée en unité de conditionnement " dataDxfId="86"/>
    <tableColumn id="7" xr3:uid="{00000000-0010-0000-0400-000007000000}" name="Quantité annuelle indicative (non contractuelle), exprimée en unité de mesure" dataDxfId="85">
      <calculatedColumnFormula>Tableau14[[#This Row],[Quantité annuelle indicative (non contractuelle), exprimée en unité de conditionnement ]]*Tableau14[[#This Row],[Conditionnement préféré par l''université, exprimé en unité de mesure]]</calculatedColumnFormula>
    </tableColumn>
    <tableColumn id="8" xr3:uid="{00000000-0010-0000-0400-000008000000}" name="Référence candidat" dataDxfId="46"/>
    <tableColumn id="3" xr3:uid="{E0BAF626-76A2-4FAF-9060-841C8907D62C}" name="Plage de conditionnements autorisés, exprimés en unité de mesure" dataDxfId="34">
      <calculatedColumnFormula>CONCATENATE("MIN : ",ROUND(Tableau14[[#This Row],[Conditionnement préféré par l''université, exprimé en unité de mesure]]/5,2)," - ","MAX : ",ROUND(Tableau14[[#This Row],[Conditionnement préféré par l''université, exprimé en unité de mesure]]*5,2))</calculatedColumnFormula>
    </tableColumn>
    <tableColumn id="9" xr3:uid="{00000000-0010-0000-0400-000009000000}" name="Conditionnement proposé par le candidat, exprimé en unité de mesure" dataDxfId="45"/>
    <tableColumn id="10" xr3:uid="{00000000-0010-0000-0400-00000A000000}" name="Prix HT _x000a_du conditionnement" dataDxfId="84"/>
    <tableColumn id="11" xr3:uid="{00000000-0010-0000-0400-00000B000000}" name="Prix TTC _x000a_du conditionnement" dataDxfId="83"/>
    <tableColumn id="12" xr3:uid="{00000000-0010-0000-0400-00000C000000}" name="Prix TTC _x000a_de l'unité de mesure" dataDxfId="82">
      <calculatedColumnFormula>Tableau14[[#This Row],[Prix TTC 
du conditionnement]]/Tableau14[[#This Row],[Conditionnement proposé par le candidat, exprimé en unité de mesure]]</calculatedColumnFormula>
    </tableColumn>
    <tableColumn id="13" xr3:uid="{00000000-0010-0000-0400-00000D000000}" name="Montant annuel estimatif (Prix TTC de l'unité de mesure x Quantité annuelle indicative exprimée en unité de mesure)" dataDxfId="81">
      <calculatedColumnFormula>Tableau14[[#This Row],[Prix TTC 
de l''unité de mesure]]*Tableau14[[#This Row],[Quantité annuelle indicative (non contractuelle), exprimée en unité de mesure]]</calculatedColumnFormula>
    </tableColumn>
  </tableColumns>
  <tableStyleInfo name="TableStyleMedium11 3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Tableau147" displayName="Tableau147" ref="D85:Q126" totalsRowShown="0" headerRowDxfId="80" dataDxfId="78" headerRowBorderDxfId="79" tableBorderDxfId="77">
  <autoFilter ref="D85:Q126" xr:uid="{00000000-0009-0000-0100-000006000000}"/>
  <tableColumns count="14">
    <tableColumn id="1" xr3:uid="{00000000-0010-0000-0500-000001000000}" name="Référence UL" dataDxfId="76"/>
    <tableColumn id="16" xr3:uid="{00000000-0010-0000-0500-000010000000}" name="Désignation" dataDxfId="75"/>
    <tableColumn id="2" xr3:uid="{00000000-0010-0000-0500-000002000000}" name="De type ou équivalent" dataDxfId="74"/>
    <tableColumn id="4" xr3:uid="{00000000-0010-0000-0500-000004000000}" name="Unité de mesure" dataDxfId="73"/>
    <tableColumn id="5" xr3:uid="{00000000-0010-0000-0500-000005000000}" name="Conditionnement préféré par l'université, exprimé en unité de mesure" dataDxfId="72"/>
    <tableColumn id="6" xr3:uid="{00000000-0010-0000-0500-000006000000}" name="Quantité annuelle indicative (non contractuelle), exprimée en unité de conditionnement " dataDxfId="71"/>
    <tableColumn id="7" xr3:uid="{00000000-0010-0000-0500-000007000000}" name="Quantité annuelle indicative (non contractuelle), exprimée en unité de mesure" dataDxfId="70">
      <calculatedColumnFormula>Tableau147[[#This Row],[Quantité annuelle indicative (non contractuelle), exprimée en unité de conditionnement ]]*Tableau147[[#This Row],[Conditionnement préféré par l''université, exprimé en unité de mesure]]</calculatedColumnFormula>
    </tableColumn>
    <tableColumn id="8" xr3:uid="{00000000-0010-0000-0500-000008000000}" name="Référence candidat" dataDxfId="48"/>
    <tableColumn id="3" xr3:uid="{098CE9A9-FBCD-4F08-8AA2-4007CF5942E6}" name="Plage de conditionnements autorisés, exprimés en unité de mesure" dataDxfId="33">
      <calculatedColumnFormula>CONCATENATE("MIN : ",ROUND(Tableau147[[#This Row],[Conditionnement préféré par l''université, exprimé en unité de mesure]]/5,2)," - ","MAX : ",ROUND(Tableau147[[#This Row],[Conditionnement préféré par l''université, exprimé en unité de mesure]]*5,2))</calculatedColumnFormula>
    </tableColumn>
    <tableColumn id="9" xr3:uid="{00000000-0010-0000-0500-000009000000}" name="Conditionnement proposé par le candidat, exprimé en unité de mesure" dataDxfId="47"/>
    <tableColumn id="10" xr3:uid="{00000000-0010-0000-0500-00000A000000}" name="Prix HT _x000a_du conditionnement" dataDxfId="69"/>
    <tableColumn id="11" xr3:uid="{00000000-0010-0000-0500-00000B000000}" name="Prix TTC _x000a_du conditionnement" dataDxfId="68"/>
    <tableColumn id="12" xr3:uid="{00000000-0010-0000-0500-00000C000000}" name="Prix TTC _x000a_de l'unité de mesure" dataDxfId="67">
      <calculatedColumnFormula>Tableau147[[#This Row],[Prix TTC 
du conditionnement]]/Tableau147[[#This Row],[Conditionnement proposé par le candidat, exprimé en unité de mesure]]</calculatedColumnFormula>
    </tableColumn>
    <tableColumn id="13" xr3:uid="{00000000-0010-0000-0500-00000D000000}" name="Montant annuel estimatif (Prix TTC de l'unité de mesure x Quantité annuelle indicative exprimée en unité de mesure)" dataDxfId="66">
      <calculatedColumnFormula>Tableau147[[#This Row],[Prix TTC 
de l''unité de mesure]]*Tableau147[[#This Row],[Quantité annuelle indicative (non contractuelle), exprimée en unité de mesure]]</calculatedColumnFormula>
    </tableColumn>
  </tableColumns>
  <tableStyleInfo name="TableStyleMedium11 3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6000000}" name="Tableau1458" displayName="Tableau1458" ref="D130:Q136" totalsRowShown="0" headerRowDxfId="65" dataDxfId="63" headerRowBorderDxfId="64" tableBorderDxfId="62">
  <autoFilter ref="D130:Q136" xr:uid="{00000000-0009-0000-0100-000007000000}"/>
  <tableColumns count="14">
    <tableColumn id="1" xr3:uid="{00000000-0010-0000-0600-000001000000}" name="Référence UL" dataDxfId="61"/>
    <tableColumn id="16" xr3:uid="{00000000-0010-0000-0600-000010000000}" name="Désignation" dataDxfId="60"/>
    <tableColumn id="2" xr3:uid="{00000000-0010-0000-0600-000002000000}" name="De type ou équivalent" dataDxfId="59"/>
    <tableColumn id="4" xr3:uid="{00000000-0010-0000-0600-000004000000}" name="Unité de mesure" dataDxfId="58"/>
    <tableColumn id="5" xr3:uid="{00000000-0010-0000-0600-000005000000}" name="Conditionnement préféré par l'université, exprimé en unité de mesure" dataDxfId="57"/>
    <tableColumn id="6" xr3:uid="{00000000-0010-0000-0600-000006000000}" name="Quantité annuelle indicative (non contractuelle), exprimée en unité de conditionnement " dataDxfId="56"/>
    <tableColumn id="7" xr3:uid="{00000000-0010-0000-0600-000007000000}" name="Quantité annuelle indicative (non contractuelle), exprimée en unité de mesure" dataDxfId="55">
      <calculatedColumnFormula>Tableau1458[[#This Row],[Quantité annuelle indicative (non contractuelle), exprimée en unité de conditionnement ]]*Tableau1458[[#This Row],[Conditionnement préféré par l''université, exprimé en unité de mesure]]</calculatedColumnFormula>
    </tableColumn>
    <tableColumn id="8" xr3:uid="{00000000-0010-0000-0600-000008000000}" name="Référence candidat" dataDxfId="50"/>
    <tableColumn id="3" xr3:uid="{8FD2DFFF-D74C-41BC-8A55-B2B863A292EE}" name="Plage de conditionnements autorisés, exprimés en unité de mesure" dataDxfId="32">
      <calculatedColumnFormula>CONCATENATE("MIN : ",ROUND(Tableau1458[[#This Row],[Conditionnement préféré par l''université, exprimé en unité de mesure]]/5,2)," - ","MAX : ",ROUND(Tableau1458[[#This Row],[Conditionnement préféré par l''université, exprimé en unité de mesure]]*5,2))</calculatedColumnFormula>
    </tableColumn>
    <tableColumn id="9" xr3:uid="{00000000-0010-0000-0600-000009000000}" name="Conditionnement proposé par le candidat, exprimé en unité de mesure" dataDxfId="49"/>
    <tableColumn id="10" xr3:uid="{00000000-0010-0000-0600-00000A000000}" name="Prix HT _x000a_du conditionnement" dataDxfId="54"/>
    <tableColumn id="11" xr3:uid="{00000000-0010-0000-0600-00000B000000}" name="Prix TTC _x000a_du conditionnement" dataDxfId="53"/>
    <tableColumn id="12" xr3:uid="{00000000-0010-0000-0600-00000C000000}" name="Prix TTC _x000a_de l'unité de mesure" dataDxfId="52">
      <calculatedColumnFormula>Tableau1458[[#This Row],[Prix TTC 
du conditionnement]]/Tableau1458[[#This Row],[Conditionnement proposé par le candidat, exprimé en unité de mesure]]</calculatedColumnFormula>
    </tableColumn>
    <tableColumn id="13" xr3:uid="{00000000-0010-0000-0600-00000D000000}" name="Montant annuel estimatif (Prix TTC de l'unité de mesure x Quantité annuelle indicative exprimée en unité de mesure)" dataDxfId="51">
      <calculatedColumnFormula>Tableau1458[[#This Row],[Prix TTC 
de l''unité de mesure]]*Tableau1458[[#This Row],[Quantité annuelle indicative (non contractuelle), exprimée en unité de mesure]]</calculatedColumnFormula>
    </tableColumn>
  </tableColumns>
  <tableStyleInfo name="TableStyleMedium11 3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6.xml"/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42"/>
  <sheetViews>
    <sheetView showGridLines="0" tabSelected="1" zoomScale="70" zoomScaleNormal="70" workbookViewId="0">
      <selection activeCell="D2" sqref="D2:Q2"/>
    </sheetView>
  </sheetViews>
  <sheetFormatPr baseColWidth="10" defaultRowHeight="24" customHeight="1" x14ac:dyDescent="0.25"/>
  <cols>
    <col min="1" max="1" width="3.7109375" style="2" customWidth="1"/>
    <col min="2" max="2" width="11.42578125" style="2"/>
    <col min="3" max="3" width="3.7109375" style="2" customWidth="1"/>
    <col min="4" max="4" width="20" style="2" customWidth="1"/>
    <col min="5" max="5" width="87.42578125" style="66" bestFit="1" customWidth="1"/>
    <col min="6" max="6" width="24.28515625" style="2" customWidth="1"/>
    <col min="7" max="7" width="10.7109375" style="2" customWidth="1"/>
    <col min="8" max="16" width="20.7109375" style="2" customWidth="1"/>
    <col min="17" max="17" width="30.7109375" style="2" customWidth="1"/>
    <col min="18" max="18" width="3.7109375" style="2" customWidth="1"/>
    <col min="19" max="16384" width="11.42578125" style="2"/>
  </cols>
  <sheetData>
    <row r="1" spans="1:18" ht="24" customHeight="1" x14ac:dyDescent="0.25">
      <c r="A1" s="22"/>
      <c r="B1" s="22"/>
      <c r="C1" s="22"/>
      <c r="D1" s="22"/>
      <c r="E1" s="56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2" spans="1:18" ht="35.1" customHeight="1" x14ac:dyDescent="0.25">
      <c r="A2" s="22"/>
      <c r="B2" s="22"/>
      <c r="C2" s="22"/>
      <c r="D2" s="90" t="s">
        <v>230</v>
      </c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9"/>
    </row>
    <row r="3" spans="1:18" ht="77.25" customHeight="1" x14ac:dyDescent="0.25">
      <c r="A3" s="22"/>
      <c r="B3" s="22"/>
      <c r="C3" s="22"/>
      <c r="D3" s="86" t="s">
        <v>231</v>
      </c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110"/>
    </row>
    <row r="4" spans="1:18" ht="35.1" customHeight="1" x14ac:dyDescent="0.25">
      <c r="A4" s="22"/>
      <c r="B4" s="22"/>
      <c r="C4" s="22"/>
      <c r="D4" s="91" t="s">
        <v>228</v>
      </c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3"/>
    </row>
    <row r="5" spans="1:18" ht="35.1" customHeight="1" x14ac:dyDescent="0.25">
      <c r="A5" s="22"/>
      <c r="B5" s="22"/>
      <c r="C5" s="22"/>
      <c r="D5" s="94" t="s">
        <v>229</v>
      </c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6"/>
    </row>
    <row r="6" spans="1:18" ht="24" customHeight="1" x14ac:dyDescent="0.25">
      <c r="A6" s="22"/>
      <c r="B6" s="22"/>
      <c r="C6" s="22"/>
      <c r="D6" s="22"/>
      <c r="E6" s="56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</row>
    <row r="7" spans="1:18" ht="66.75" customHeight="1" x14ac:dyDescent="0.25">
      <c r="A7" s="22"/>
      <c r="B7" s="22"/>
      <c r="C7" s="22"/>
      <c r="D7" s="101" t="s">
        <v>25</v>
      </c>
      <c r="E7" s="111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2"/>
    </row>
    <row r="8" spans="1:18" ht="90" customHeight="1" x14ac:dyDescent="0.25">
      <c r="A8" s="22"/>
      <c r="B8" s="22"/>
      <c r="C8" s="22"/>
      <c r="D8" s="107" t="s">
        <v>121</v>
      </c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4"/>
    </row>
    <row r="9" spans="1:18" ht="20.100000000000001" customHeight="1" thickBot="1" x14ac:dyDescent="0.3">
      <c r="A9" s="22"/>
      <c r="B9" s="22"/>
      <c r="C9" s="32"/>
      <c r="D9" s="118"/>
      <c r="E9" s="118"/>
      <c r="F9" s="118"/>
      <c r="G9" s="118"/>
      <c r="H9" s="118"/>
      <c r="I9" s="118"/>
      <c r="J9" s="118"/>
      <c r="K9" s="118"/>
      <c r="L9" s="118"/>
      <c r="M9" s="118"/>
      <c r="N9" s="118"/>
      <c r="O9" s="118"/>
      <c r="P9" s="118"/>
      <c r="Q9" s="118"/>
    </row>
    <row r="10" spans="1:18" ht="75.75" customHeight="1" thickBot="1" x14ac:dyDescent="0.3">
      <c r="A10" s="22"/>
      <c r="B10" s="22"/>
      <c r="C10" s="32"/>
      <c r="D10" s="115" t="s">
        <v>232</v>
      </c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7"/>
    </row>
    <row r="11" spans="1:18" ht="24" customHeight="1" thickBot="1" x14ac:dyDescent="0.3">
      <c r="A11" s="22"/>
      <c r="B11" s="22"/>
      <c r="C11" s="22"/>
      <c r="D11" s="25"/>
      <c r="E11" s="57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</row>
    <row r="12" spans="1:18" ht="39.950000000000003" customHeight="1" thickBot="1" x14ac:dyDescent="0.3">
      <c r="A12" s="22"/>
      <c r="B12" s="22"/>
      <c r="C12" s="32"/>
      <c r="D12" s="105" t="s">
        <v>20</v>
      </c>
      <c r="E12" s="106"/>
      <c r="F12" s="102"/>
      <c r="G12" s="103"/>
      <c r="H12" s="104"/>
      <c r="I12" s="23"/>
      <c r="J12" s="22"/>
      <c r="K12" s="22"/>
      <c r="L12" s="22"/>
      <c r="M12" s="22"/>
      <c r="N12" s="22"/>
      <c r="O12" s="22"/>
      <c r="P12" s="22"/>
      <c r="Q12" s="22"/>
    </row>
    <row r="13" spans="1:18" ht="24" customHeight="1" thickBot="1" x14ac:dyDescent="0.3">
      <c r="A13" s="22"/>
      <c r="B13" s="22"/>
      <c r="C13" s="22"/>
      <c r="D13" s="25"/>
      <c r="E13" s="57"/>
      <c r="F13" s="25"/>
      <c r="G13" s="25"/>
      <c r="H13" s="25"/>
      <c r="I13" s="22"/>
      <c r="J13" s="22"/>
      <c r="K13" s="24"/>
      <c r="L13" s="24"/>
      <c r="M13" s="24"/>
      <c r="N13" s="24"/>
      <c r="O13" s="24"/>
      <c r="P13" s="24"/>
      <c r="Q13" s="24"/>
    </row>
    <row r="14" spans="1:18" ht="39.950000000000003" customHeight="1" thickBot="1" x14ac:dyDescent="0.3">
      <c r="A14" s="22"/>
      <c r="B14" s="22"/>
      <c r="C14" s="22"/>
      <c r="D14" s="97" t="s">
        <v>13</v>
      </c>
      <c r="E14" s="98"/>
      <c r="F14" s="98"/>
      <c r="G14" s="98"/>
      <c r="H14" s="98"/>
      <c r="I14" s="98"/>
      <c r="J14" s="98"/>
      <c r="K14" s="108" t="s">
        <v>11</v>
      </c>
      <c r="L14" s="99"/>
      <c r="M14" s="99"/>
      <c r="N14" s="99"/>
      <c r="O14" s="99"/>
      <c r="P14" s="109" t="s">
        <v>12</v>
      </c>
      <c r="Q14" s="100"/>
    </row>
    <row r="15" spans="1:18" ht="15" customHeight="1" thickBot="1" x14ac:dyDescent="0.3">
      <c r="A15" s="22"/>
      <c r="B15" s="22"/>
      <c r="C15" s="22"/>
      <c r="D15" s="22"/>
      <c r="E15" s="56"/>
      <c r="F15" s="22"/>
      <c r="G15" s="22"/>
      <c r="H15" s="22"/>
      <c r="I15" s="22"/>
      <c r="J15" s="22"/>
      <c r="K15" s="25"/>
      <c r="L15" s="25"/>
      <c r="M15" s="25"/>
      <c r="N15" s="25"/>
      <c r="O15" s="25"/>
      <c r="P15" s="25"/>
      <c r="Q15" s="25"/>
    </row>
    <row r="16" spans="1:18" s="1" customFormat="1" ht="70.5" customHeight="1" thickBot="1" x14ac:dyDescent="0.3">
      <c r="A16" s="22"/>
      <c r="B16" s="22"/>
      <c r="C16" s="22"/>
      <c r="D16" s="33" t="s">
        <v>22</v>
      </c>
      <c r="E16" s="72" t="s">
        <v>27</v>
      </c>
      <c r="F16" s="3" t="s">
        <v>0</v>
      </c>
      <c r="G16" s="3" t="s">
        <v>1</v>
      </c>
      <c r="H16" s="3" t="s">
        <v>2</v>
      </c>
      <c r="I16" s="3" t="s">
        <v>3</v>
      </c>
      <c r="J16" s="3" t="s">
        <v>4</v>
      </c>
      <c r="K16" s="4" t="s">
        <v>5</v>
      </c>
      <c r="L16" s="5" t="s">
        <v>233</v>
      </c>
      <c r="M16" s="5" t="s">
        <v>6</v>
      </c>
      <c r="N16" s="5" t="s">
        <v>8</v>
      </c>
      <c r="O16" s="5" t="s">
        <v>9</v>
      </c>
      <c r="P16" s="6" t="s">
        <v>10</v>
      </c>
      <c r="Q16" s="7" t="s">
        <v>7</v>
      </c>
      <c r="R16" s="22"/>
    </row>
    <row r="17" spans="1:18" ht="24" customHeight="1" thickTop="1" x14ac:dyDescent="0.25">
      <c r="A17" s="22"/>
      <c r="B17" s="84" t="s">
        <v>14</v>
      </c>
      <c r="C17" s="22"/>
      <c r="D17" s="8"/>
      <c r="E17" s="58" t="s">
        <v>15</v>
      </c>
      <c r="F17" s="8" t="s">
        <v>17</v>
      </c>
      <c r="G17" s="8" t="s">
        <v>23</v>
      </c>
      <c r="H17" s="120">
        <v>1</v>
      </c>
      <c r="I17" s="9">
        <v>5</v>
      </c>
      <c r="J17" s="9">
        <f>Tableau1[[#This Row],[Conditionnement préféré par l''université, exprimé en unité de mesure]]*Tableau1[[#This Row],[Quantité annuelle indicative (non contractuelle), exprimée en unité de conditionnement ]]</f>
        <v>5</v>
      </c>
      <c r="K17" s="10" t="s">
        <v>26</v>
      </c>
      <c r="L17" s="121"/>
      <c r="M17" s="9">
        <v>1</v>
      </c>
      <c r="N17" s="11">
        <v>10</v>
      </c>
      <c r="O17" s="11">
        <v>12</v>
      </c>
      <c r="P17" s="12">
        <f>Tableau1[[#This Row],[Prix TTC 
du conditionnement]]/Tableau1[[#This Row],[Conditionnement proposé par le candidat, exprimé en unité de mesure]]</f>
        <v>12</v>
      </c>
      <c r="Q17" s="11">
        <f>Tableau1[[#This Row],[Prix TTC 
de l''unité de mesure]]*Tableau1[[#This Row],[Quantité annuelle indicative (non contractuelle), exprimée en unité de mesure]]</f>
        <v>60</v>
      </c>
      <c r="R17" s="22"/>
    </row>
    <row r="18" spans="1:18" ht="24" customHeight="1" thickBot="1" x14ac:dyDescent="0.3">
      <c r="A18" s="22"/>
      <c r="B18" s="85"/>
      <c r="C18" s="22"/>
      <c r="D18" s="13"/>
      <c r="E18" s="59" t="s">
        <v>16</v>
      </c>
      <c r="F18" s="13" t="s">
        <v>18</v>
      </c>
      <c r="G18" s="13" t="s">
        <v>24</v>
      </c>
      <c r="H18" s="14">
        <v>5</v>
      </c>
      <c r="I18" s="14">
        <v>10</v>
      </c>
      <c r="J18" s="14">
        <f>Tableau1[[#This Row],[Conditionnement préféré par l''université, exprimé en unité de mesure]]*Tableau1[[#This Row],[Quantité annuelle indicative (non contractuelle), exprimée en unité de conditionnement ]]</f>
        <v>50</v>
      </c>
      <c r="K18" s="15" t="s">
        <v>19</v>
      </c>
      <c r="L18" s="13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1 - MAX : 25</v>
      </c>
      <c r="M18" s="14">
        <v>2.5</v>
      </c>
      <c r="N18" s="16">
        <v>15</v>
      </c>
      <c r="O18" s="16">
        <v>18</v>
      </c>
      <c r="P18" s="17">
        <f>Tableau1[[#This Row],[Prix TTC 
du conditionnement]]/Tableau1[[#This Row],[Conditionnement proposé par le candidat, exprimé en unité de mesure]]</f>
        <v>7.2</v>
      </c>
      <c r="Q18" s="16">
        <f>Tableau1[[#This Row],[Prix TTC 
de l''unité de mesure]]*Tableau1[[#This Row],[Quantité annuelle indicative (non contractuelle), exprimée en unité de mesure]]</f>
        <v>360</v>
      </c>
      <c r="R18" s="22"/>
    </row>
    <row r="19" spans="1:18" ht="24" customHeight="1" thickTop="1" x14ac:dyDescent="0.25">
      <c r="A19" s="22"/>
      <c r="B19" s="22"/>
      <c r="C19" s="22"/>
      <c r="D19" s="28" t="s">
        <v>134</v>
      </c>
      <c r="E19" s="60" t="s">
        <v>83</v>
      </c>
      <c r="F19" s="44" t="s">
        <v>32</v>
      </c>
      <c r="G19" s="28" t="s">
        <v>30</v>
      </c>
      <c r="H19" s="29">
        <v>25</v>
      </c>
      <c r="I19" s="29">
        <v>4</v>
      </c>
      <c r="J19" s="29">
        <f>Tableau1[[#This Row],[Conditionnement préféré par l''université, exprimé en unité de mesure]]*Tableau1[[#This Row],[Quantité annuelle indicative (non contractuelle), exprimée en unité de conditionnement ]]</f>
        <v>100</v>
      </c>
      <c r="K19" s="19"/>
      <c r="L19" s="44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5 - MAX : 125</v>
      </c>
      <c r="M19" s="18"/>
      <c r="N19" s="20"/>
      <c r="O19" s="20"/>
      <c r="P19" s="21" t="e">
        <f>Tableau1[[#This Row],[Prix TTC 
du conditionnement]]/Tableau1[[#This Row],[Conditionnement proposé par le candidat, exprimé en unité de mesure]]</f>
        <v>#DIV/0!</v>
      </c>
      <c r="Q19" s="20" t="e">
        <f>Tableau1[[#This Row],[Prix TTC 
de l''unité de mesure]]*Tableau1[[#This Row],[Quantité annuelle indicative (non contractuelle), exprimée en unité de mesure]]</f>
        <v>#DIV/0!</v>
      </c>
      <c r="R19" s="22"/>
    </row>
    <row r="20" spans="1:18" ht="24" customHeight="1" x14ac:dyDescent="0.25">
      <c r="A20" s="22"/>
      <c r="B20" s="22"/>
      <c r="C20" s="22"/>
      <c r="D20" s="36" t="s">
        <v>135</v>
      </c>
      <c r="E20" s="60" t="s">
        <v>84</v>
      </c>
      <c r="F20" s="44" t="s">
        <v>32</v>
      </c>
      <c r="G20" s="28" t="s">
        <v>30</v>
      </c>
      <c r="H20" s="37">
        <v>35</v>
      </c>
      <c r="I20" s="37">
        <v>3</v>
      </c>
      <c r="J20" s="37">
        <f>Tableau1[[#This Row],[Conditionnement préféré par l''université, exprimé en unité de mesure]]*Tableau1[[#This Row],[Quantité annuelle indicative (non contractuelle), exprimée en unité de conditionnement ]]</f>
        <v>105</v>
      </c>
      <c r="K20" s="38"/>
      <c r="L20" s="36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7 - MAX : 175</v>
      </c>
      <c r="M20" s="39"/>
      <c r="N20" s="40"/>
      <c r="O20" s="40"/>
      <c r="P20" s="41" t="e">
        <f>Tableau1[[#This Row],[Prix TTC 
du conditionnement]]/Tableau1[[#This Row],[Conditionnement proposé par le candidat, exprimé en unité de mesure]]</f>
        <v>#DIV/0!</v>
      </c>
      <c r="Q20" s="40" t="e">
        <f>Tableau1[[#This Row],[Prix TTC 
de l''unité de mesure]]*Tableau1[[#This Row],[Quantité annuelle indicative (non contractuelle), exprimée en unité de mesure]]</f>
        <v>#DIV/0!</v>
      </c>
      <c r="R20" s="22"/>
    </row>
    <row r="21" spans="1:18" ht="24" customHeight="1" x14ac:dyDescent="0.25">
      <c r="A21" s="22"/>
      <c r="B21" s="22"/>
      <c r="C21" s="22"/>
      <c r="D21" s="36" t="s">
        <v>136</v>
      </c>
      <c r="E21" s="60" t="s">
        <v>85</v>
      </c>
      <c r="F21" s="44" t="s">
        <v>32</v>
      </c>
      <c r="G21" s="28" t="s">
        <v>30</v>
      </c>
      <c r="H21" s="37">
        <v>5</v>
      </c>
      <c r="I21" s="37">
        <v>20</v>
      </c>
      <c r="J21" s="37">
        <f>Tableau1[[#This Row],[Conditionnement préféré par l''université, exprimé en unité de mesure]]*Tableau1[[#This Row],[Quantité annuelle indicative (non contractuelle), exprimée en unité de conditionnement ]]</f>
        <v>100</v>
      </c>
      <c r="K21" s="38"/>
      <c r="L21" s="36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1 - MAX : 25</v>
      </c>
      <c r="M21" s="39"/>
      <c r="N21" s="40"/>
      <c r="O21" s="40"/>
      <c r="P21" s="41" t="e">
        <f>Tableau1[[#This Row],[Prix TTC 
du conditionnement]]/Tableau1[[#This Row],[Conditionnement proposé par le candidat, exprimé en unité de mesure]]</f>
        <v>#DIV/0!</v>
      </c>
      <c r="Q21" s="40" t="e">
        <f>Tableau1[[#This Row],[Prix TTC 
de l''unité de mesure]]*Tableau1[[#This Row],[Quantité annuelle indicative (non contractuelle), exprimée en unité de mesure]]</f>
        <v>#DIV/0!</v>
      </c>
      <c r="R21" s="22"/>
    </row>
    <row r="22" spans="1:18" ht="24" customHeight="1" x14ac:dyDescent="0.25">
      <c r="A22" s="22"/>
      <c r="B22" s="22"/>
      <c r="C22" s="22"/>
      <c r="D22" s="36" t="s">
        <v>137</v>
      </c>
      <c r="E22" s="60" t="s">
        <v>86</v>
      </c>
      <c r="F22" s="44" t="s">
        <v>32</v>
      </c>
      <c r="G22" s="28" t="s">
        <v>30</v>
      </c>
      <c r="H22" s="37">
        <v>5</v>
      </c>
      <c r="I22" s="37">
        <v>10</v>
      </c>
      <c r="J22" s="37">
        <f>Tableau1[[#This Row],[Conditionnement préféré par l''université, exprimé en unité de mesure]]*Tableau1[[#This Row],[Quantité annuelle indicative (non contractuelle), exprimée en unité de conditionnement ]]</f>
        <v>50</v>
      </c>
      <c r="K22" s="38"/>
      <c r="L22" s="36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1 - MAX : 25</v>
      </c>
      <c r="M22" s="39"/>
      <c r="N22" s="40"/>
      <c r="O22" s="40"/>
      <c r="P22" s="41" t="e">
        <f>Tableau1[[#This Row],[Prix TTC 
du conditionnement]]/Tableau1[[#This Row],[Conditionnement proposé par le candidat, exprimé en unité de mesure]]</f>
        <v>#DIV/0!</v>
      </c>
      <c r="Q22" s="40" t="e">
        <f>Tableau1[[#This Row],[Prix TTC 
de l''unité de mesure]]*Tableau1[[#This Row],[Quantité annuelle indicative (non contractuelle), exprimée en unité de mesure]]</f>
        <v>#DIV/0!</v>
      </c>
      <c r="R22" s="22"/>
    </row>
    <row r="23" spans="1:18" ht="24" customHeight="1" x14ac:dyDescent="0.25">
      <c r="A23" s="22"/>
      <c r="B23" s="22"/>
      <c r="C23" s="22"/>
      <c r="D23" s="36" t="s">
        <v>138</v>
      </c>
      <c r="E23" s="60" t="s">
        <v>87</v>
      </c>
      <c r="F23" s="44" t="s">
        <v>32</v>
      </c>
      <c r="G23" s="28" t="s">
        <v>30</v>
      </c>
      <c r="H23" s="37">
        <v>35</v>
      </c>
      <c r="I23" s="37">
        <v>10</v>
      </c>
      <c r="J23" s="37">
        <f>Tableau1[[#This Row],[Conditionnement préféré par l''université, exprimé en unité de mesure]]*Tableau1[[#This Row],[Quantité annuelle indicative (non contractuelle), exprimée en unité de conditionnement ]]</f>
        <v>350</v>
      </c>
      <c r="K23" s="38"/>
      <c r="L23" s="36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7 - MAX : 175</v>
      </c>
      <c r="M23" s="39"/>
      <c r="N23" s="40"/>
      <c r="O23" s="40"/>
      <c r="P23" s="41" t="e">
        <f>Tableau1[[#This Row],[Prix TTC 
du conditionnement]]/Tableau1[[#This Row],[Conditionnement proposé par le candidat, exprimé en unité de mesure]]</f>
        <v>#DIV/0!</v>
      </c>
      <c r="Q23" s="40" t="e">
        <f>Tableau1[[#This Row],[Prix TTC 
de l''unité de mesure]]*Tableau1[[#This Row],[Quantité annuelle indicative (non contractuelle), exprimée en unité de mesure]]</f>
        <v>#DIV/0!</v>
      </c>
      <c r="R23" s="22"/>
    </row>
    <row r="24" spans="1:18" ht="24" customHeight="1" x14ac:dyDescent="0.25">
      <c r="A24" s="22"/>
      <c r="B24" s="22"/>
      <c r="C24" s="22"/>
      <c r="D24" s="36" t="s">
        <v>139</v>
      </c>
      <c r="E24" s="60" t="s">
        <v>88</v>
      </c>
      <c r="F24" s="44" t="s">
        <v>32</v>
      </c>
      <c r="G24" s="28" t="s">
        <v>30</v>
      </c>
      <c r="H24" s="37">
        <v>35</v>
      </c>
      <c r="I24" s="37">
        <v>10</v>
      </c>
      <c r="J24" s="37">
        <f>Tableau1[[#This Row],[Conditionnement préféré par l''université, exprimé en unité de mesure]]*Tableau1[[#This Row],[Quantité annuelle indicative (non contractuelle), exprimée en unité de conditionnement ]]</f>
        <v>350</v>
      </c>
      <c r="K24" s="38"/>
      <c r="L24" s="36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7 - MAX : 175</v>
      </c>
      <c r="M24" s="39"/>
      <c r="N24" s="40"/>
      <c r="O24" s="40"/>
      <c r="P24" s="41" t="e">
        <f>Tableau1[[#This Row],[Prix TTC 
du conditionnement]]/Tableau1[[#This Row],[Conditionnement proposé par le candidat, exprimé en unité de mesure]]</f>
        <v>#DIV/0!</v>
      </c>
      <c r="Q24" s="40" t="e">
        <f>Tableau1[[#This Row],[Prix TTC 
de l''unité de mesure]]*Tableau1[[#This Row],[Quantité annuelle indicative (non contractuelle), exprimée en unité de mesure]]</f>
        <v>#DIV/0!</v>
      </c>
      <c r="R24" s="22"/>
    </row>
    <row r="25" spans="1:18" ht="24" customHeight="1" x14ac:dyDescent="0.25">
      <c r="A25" s="22"/>
      <c r="B25" s="22"/>
      <c r="C25" s="22"/>
      <c r="D25" s="45" t="s">
        <v>140</v>
      </c>
      <c r="E25" s="60" t="s">
        <v>89</v>
      </c>
      <c r="F25" s="45" t="s">
        <v>32</v>
      </c>
      <c r="G25" s="45" t="s">
        <v>30</v>
      </c>
      <c r="H25" s="46">
        <v>25</v>
      </c>
      <c r="I25" s="46">
        <v>4</v>
      </c>
      <c r="J25" s="46">
        <f>Tableau1[[#This Row],[Conditionnement préféré par l''université, exprimé en unité de mesure]]*Tableau1[[#This Row],[Quantité annuelle indicative (non contractuelle), exprimée en unité de conditionnement ]]</f>
        <v>100</v>
      </c>
      <c r="K25" s="47"/>
      <c r="L25" s="45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5 - MAX : 125</v>
      </c>
      <c r="M25" s="48"/>
      <c r="N25" s="49"/>
      <c r="O25" s="49"/>
      <c r="P25" s="50" t="e">
        <f>Tableau1[[#This Row],[Prix TTC 
du conditionnement]]/Tableau1[[#This Row],[Conditionnement proposé par le candidat, exprimé en unité de mesure]]</f>
        <v>#DIV/0!</v>
      </c>
      <c r="Q25" s="49" t="e">
        <f>Tableau1[[#This Row],[Prix TTC 
de l''unité de mesure]]*Tableau1[[#This Row],[Quantité annuelle indicative (non contractuelle), exprimée en unité de mesure]]</f>
        <v>#DIV/0!</v>
      </c>
      <c r="R25" s="22"/>
    </row>
    <row r="26" spans="1:18" ht="24" customHeight="1" x14ac:dyDescent="0.25">
      <c r="A26" s="22"/>
      <c r="B26" s="22"/>
      <c r="C26" s="22"/>
      <c r="D26" s="45" t="s">
        <v>141</v>
      </c>
      <c r="E26" s="60" t="s">
        <v>90</v>
      </c>
      <c r="F26" s="45" t="s">
        <v>32</v>
      </c>
      <c r="G26" s="45" t="s">
        <v>30</v>
      </c>
      <c r="H26" s="46">
        <v>35</v>
      </c>
      <c r="I26" s="46">
        <v>10</v>
      </c>
      <c r="J26" s="46">
        <f>Tableau1[[#This Row],[Conditionnement préféré par l''université, exprimé en unité de mesure]]*Tableau1[[#This Row],[Quantité annuelle indicative (non contractuelle), exprimée en unité de conditionnement ]]</f>
        <v>350</v>
      </c>
      <c r="K26" s="47"/>
      <c r="L26" s="45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7 - MAX : 175</v>
      </c>
      <c r="M26" s="48"/>
      <c r="N26" s="49"/>
      <c r="O26" s="49"/>
      <c r="P26" s="50" t="e">
        <f>Tableau1[[#This Row],[Prix TTC 
du conditionnement]]/Tableau1[[#This Row],[Conditionnement proposé par le candidat, exprimé en unité de mesure]]</f>
        <v>#DIV/0!</v>
      </c>
      <c r="Q26" s="49" t="e">
        <f>Tableau1[[#This Row],[Prix TTC 
de l''unité de mesure]]*Tableau1[[#This Row],[Quantité annuelle indicative (non contractuelle), exprimée en unité de mesure]]</f>
        <v>#DIV/0!</v>
      </c>
      <c r="R26" s="22"/>
    </row>
    <row r="27" spans="1:18" ht="24" customHeight="1" x14ac:dyDescent="0.25">
      <c r="A27" s="22"/>
      <c r="B27" s="22"/>
      <c r="C27" s="22"/>
      <c r="D27" s="45" t="s">
        <v>142</v>
      </c>
      <c r="E27" s="60" t="s">
        <v>91</v>
      </c>
      <c r="F27" s="45" t="s">
        <v>32</v>
      </c>
      <c r="G27" s="45" t="s">
        <v>30</v>
      </c>
      <c r="H27" s="46">
        <v>35</v>
      </c>
      <c r="I27" s="46">
        <v>10</v>
      </c>
      <c r="J27" s="46">
        <f>Tableau1[[#This Row],[Conditionnement préféré par l''université, exprimé en unité de mesure]]*Tableau1[[#This Row],[Quantité annuelle indicative (non contractuelle), exprimée en unité de conditionnement ]]</f>
        <v>350</v>
      </c>
      <c r="K27" s="47"/>
      <c r="L27" s="45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7 - MAX : 175</v>
      </c>
      <c r="M27" s="48"/>
      <c r="N27" s="49"/>
      <c r="O27" s="49"/>
      <c r="P27" s="50" t="e">
        <f>Tableau1[[#This Row],[Prix TTC 
du conditionnement]]/Tableau1[[#This Row],[Conditionnement proposé par le candidat, exprimé en unité de mesure]]</f>
        <v>#DIV/0!</v>
      </c>
      <c r="Q27" s="49" t="e">
        <f>Tableau1[[#This Row],[Prix TTC 
de l''unité de mesure]]*Tableau1[[#This Row],[Quantité annuelle indicative (non contractuelle), exprimée en unité de mesure]]</f>
        <v>#DIV/0!</v>
      </c>
      <c r="R27" s="22"/>
    </row>
    <row r="28" spans="1:18" ht="24" customHeight="1" x14ac:dyDescent="0.25">
      <c r="A28" s="22"/>
      <c r="B28" s="22"/>
      <c r="C28" s="22"/>
      <c r="D28" s="45" t="s">
        <v>143</v>
      </c>
      <c r="E28" s="60" t="s">
        <v>92</v>
      </c>
      <c r="F28" s="45" t="s">
        <v>32</v>
      </c>
      <c r="G28" s="45" t="s">
        <v>30</v>
      </c>
      <c r="H28" s="46">
        <v>5</v>
      </c>
      <c r="I28" s="46">
        <v>10</v>
      </c>
      <c r="J28" s="46">
        <f>Tableau1[[#This Row],[Conditionnement préféré par l''université, exprimé en unité de mesure]]*Tableau1[[#This Row],[Quantité annuelle indicative (non contractuelle), exprimée en unité de conditionnement ]]</f>
        <v>50</v>
      </c>
      <c r="K28" s="47"/>
      <c r="L28" s="45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1 - MAX : 25</v>
      </c>
      <c r="M28" s="48"/>
      <c r="N28" s="49"/>
      <c r="O28" s="49"/>
      <c r="P28" s="50" t="e">
        <f>Tableau1[[#This Row],[Prix TTC 
du conditionnement]]/Tableau1[[#This Row],[Conditionnement proposé par le candidat, exprimé en unité de mesure]]</f>
        <v>#DIV/0!</v>
      </c>
      <c r="Q28" s="49" t="e">
        <f>Tableau1[[#This Row],[Prix TTC 
de l''unité de mesure]]*Tableau1[[#This Row],[Quantité annuelle indicative (non contractuelle), exprimée en unité de mesure]]</f>
        <v>#DIV/0!</v>
      </c>
      <c r="R28" s="22"/>
    </row>
    <row r="29" spans="1:18" ht="24" customHeight="1" x14ac:dyDescent="0.25">
      <c r="A29" s="22"/>
      <c r="B29" s="22"/>
      <c r="C29" s="22"/>
      <c r="D29" s="45" t="s">
        <v>144</v>
      </c>
      <c r="E29" s="60" t="s">
        <v>94</v>
      </c>
      <c r="F29" s="45" t="s">
        <v>32</v>
      </c>
      <c r="G29" s="45" t="s">
        <v>30</v>
      </c>
      <c r="H29" s="46">
        <v>25</v>
      </c>
      <c r="I29" s="46">
        <v>1</v>
      </c>
      <c r="J29" s="46">
        <f>Tableau1[[#This Row],[Conditionnement préféré par l''université, exprimé en unité de mesure]]*Tableau1[[#This Row],[Quantité annuelle indicative (non contractuelle), exprimée en unité de conditionnement ]]</f>
        <v>25</v>
      </c>
      <c r="K29" s="47"/>
      <c r="L29" s="45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5 - MAX : 125</v>
      </c>
      <c r="M29" s="48"/>
      <c r="N29" s="49"/>
      <c r="O29" s="49"/>
      <c r="P29" s="50" t="e">
        <f>Tableau1[[#This Row],[Prix TTC 
du conditionnement]]/Tableau1[[#This Row],[Conditionnement proposé par le candidat, exprimé en unité de mesure]]</f>
        <v>#DIV/0!</v>
      </c>
      <c r="Q29" s="49" t="e">
        <f>Tableau1[[#This Row],[Prix TTC 
de l''unité de mesure]]*Tableau1[[#This Row],[Quantité annuelle indicative (non contractuelle), exprimée en unité de mesure]]</f>
        <v>#DIV/0!</v>
      </c>
      <c r="R29" s="22"/>
    </row>
    <row r="30" spans="1:18" ht="24" customHeight="1" x14ac:dyDescent="0.25">
      <c r="A30" s="22"/>
      <c r="B30" s="22"/>
      <c r="C30" s="22"/>
      <c r="D30" s="45" t="s">
        <v>145</v>
      </c>
      <c r="E30" s="60" t="s">
        <v>95</v>
      </c>
      <c r="F30" s="45" t="s">
        <v>32</v>
      </c>
      <c r="G30" s="44" t="s">
        <v>30</v>
      </c>
      <c r="H30" s="53">
        <v>5</v>
      </c>
      <c r="I30" s="46">
        <v>5</v>
      </c>
      <c r="J30" s="46">
        <f>Tableau1[[#This Row],[Conditionnement préféré par l''université, exprimé en unité de mesure]]*Tableau1[[#This Row],[Quantité annuelle indicative (non contractuelle), exprimée en unité de conditionnement ]]</f>
        <v>25</v>
      </c>
      <c r="K30" s="47"/>
      <c r="L30" s="45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1 - MAX : 25</v>
      </c>
      <c r="M30" s="48"/>
      <c r="N30" s="49"/>
      <c r="O30" s="49"/>
      <c r="P30" s="50" t="e">
        <f>Tableau1[[#This Row],[Prix TTC 
du conditionnement]]/Tableau1[[#This Row],[Conditionnement proposé par le candidat, exprimé en unité de mesure]]</f>
        <v>#DIV/0!</v>
      </c>
      <c r="Q30" s="49" t="e">
        <f>Tableau1[[#This Row],[Prix TTC 
de l''unité de mesure]]*Tableau1[[#This Row],[Quantité annuelle indicative (non contractuelle), exprimée en unité de mesure]]</f>
        <v>#DIV/0!</v>
      </c>
      <c r="R30" s="22"/>
    </row>
    <row r="31" spans="1:18" ht="24" customHeight="1" x14ac:dyDescent="0.25">
      <c r="A31" s="22"/>
      <c r="B31" s="22"/>
      <c r="C31" s="22"/>
      <c r="D31" s="45" t="s">
        <v>146</v>
      </c>
      <c r="E31" s="60" t="s">
        <v>93</v>
      </c>
      <c r="F31" s="45" t="s">
        <v>32</v>
      </c>
      <c r="G31" s="45" t="s">
        <v>30</v>
      </c>
      <c r="H31" s="46">
        <v>25</v>
      </c>
      <c r="I31" s="46">
        <v>4</v>
      </c>
      <c r="J31" s="46">
        <f>Tableau1[[#This Row],[Conditionnement préféré par l''université, exprimé en unité de mesure]]*Tableau1[[#This Row],[Quantité annuelle indicative (non contractuelle), exprimée en unité de conditionnement ]]</f>
        <v>100</v>
      </c>
      <c r="K31" s="47"/>
      <c r="L31" s="45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5 - MAX : 125</v>
      </c>
      <c r="M31" s="48"/>
      <c r="N31" s="49"/>
      <c r="O31" s="49"/>
      <c r="P31" s="50" t="e">
        <f>Tableau1[[#This Row],[Prix TTC 
du conditionnement]]/Tableau1[[#This Row],[Conditionnement proposé par le candidat, exprimé en unité de mesure]]</f>
        <v>#DIV/0!</v>
      </c>
      <c r="Q31" s="49" t="e">
        <f>Tableau1[[#This Row],[Prix TTC 
de l''unité de mesure]]*Tableau1[[#This Row],[Quantité annuelle indicative (non contractuelle), exprimée en unité de mesure]]</f>
        <v>#DIV/0!</v>
      </c>
      <c r="R31" s="22"/>
    </row>
    <row r="32" spans="1:18" ht="24" customHeight="1" x14ac:dyDescent="0.25">
      <c r="A32" s="22"/>
      <c r="B32" s="22"/>
      <c r="C32" s="22"/>
      <c r="D32" s="44" t="s">
        <v>147</v>
      </c>
      <c r="E32" s="60" t="s">
        <v>128</v>
      </c>
      <c r="F32" s="44" t="s">
        <v>32</v>
      </c>
      <c r="G32" s="44" t="s">
        <v>30</v>
      </c>
      <c r="H32" s="29">
        <v>25</v>
      </c>
      <c r="I32" s="29">
        <v>4</v>
      </c>
      <c r="J32" s="29">
        <f>Tableau1[[#This Row],[Conditionnement préféré par l''université, exprimé en unité de mesure]]*Tableau1[[#This Row],[Quantité annuelle indicative (non contractuelle), exprimée en unité de conditionnement ]]</f>
        <v>100</v>
      </c>
      <c r="K32" s="78"/>
      <c r="L32" s="44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5 - MAX : 125</v>
      </c>
      <c r="M32" s="18"/>
      <c r="N32" s="20"/>
      <c r="O32" s="20"/>
      <c r="P32" s="21" t="e">
        <f>Tableau1[[#This Row],[Prix TTC 
du conditionnement]]/Tableau1[[#This Row],[Conditionnement proposé par le candidat, exprimé en unité de mesure]]</f>
        <v>#DIV/0!</v>
      </c>
      <c r="Q32" s="20" t="e">
        <f>Tableau1[[#This Row],[Prix TTC 
de l''unité de mesure]]*Tableau1[[#This Row],[Quantité annuelle indicative (non contractuelle), exprimée en unité de mesure]]</f>
        <v>#DIV/0!</v>
      </c>
      <c r="R32" s="22"/>
    </row>
    <row r="33" spans="1:18" ht="24" customHeight="1" thickBot="1" x14ac:dyDescent="0.3">
      <c r="A33" s="22"/>
      <c r="B33" s="22"/>
      <c r="C33" s="22"/>
      <c r="D33" s="24"/>
      <c r="E33" s="61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</row>
    <row r="34" spans="1:18" ht="39.950000000000003" customHeight="1" thickBot="1" x14ac:dyDescent="0.3">
      <c r="A34" s="22"/>
      <c r="B34" s="22"/>
      <c r="C34" s="32"/>
      <c r="D34" s="79" t="s">
        <v>33</v>
      </c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1"/>
      <c r="P34" s="82"/>
      <c r="Q34" s="83"/>
    </row>
    <row r="35" spans="1:18" ht="24" customHeight="1" thickBot="1" x14ac:dyDescent="0.3">
      <c r="A35" s="22"/>
      <c r="B35" s="22"/>
      <c r="C35" s="22"/>
      <c r="D35" s="25"/>
      <c r="E35" s="57"/>
      <c r="F35" s="25"/>
      <c r="G35" s="25"/>
      <c r="H35" s="25"/>
      <c r="I35" s="25"/>
      <c r="J35" s="25"/>
      <c r="K35" s="25"/>
      <c r="L35" s="25"/>
      <c r="M35" s="25"/>
      <c r="N35" s="25"/>
      <c r="O35" s="34"/>
      <c r="P35" s="34"/>
      <c r="Q35" s="25"/>
    </row>
    <row r="36" spans="1:18" s="1" customFormat="1" ht="70.5" customHeight="1" thickBot="1" x14ac:dyDescent="0.3">
      <c r="A36" s="22"/>
      <c r="B36" s="22"/>
      <c r="C36" s="22"/>
      <c r="D36" s="33" t="s">
        <v>22</v>
      </c>
      <c r="E36" s="72" t="s">
        <v>27</v>
      </c>
      <c r="F36" s="3" t="s">
        <v>0</v>
      </c>
      <c r="G36" s="3" t="s">
        <v>1</v>
      </c>
      <c r="H36" s="3" t="s">
        <v>2</v>
      </c>
      <c r="I36" s="3" t="s">
        <v>3</v>
      </c>
      <c r="J36" s="3" t="s">
        <v>4</v>
      </c>
      <c r="K36" s="4" t="s">
        <v>5</v>
      </c>
      <c r="L36" s="5" t="s">
        <v>233</v>
      </c>
      <c r="M36" s="5" t="s">
        <v>6</v>
      </c>
      <c r="N36" s="5" t="s">
        <v>8</v>
      </c>
      <c r="O36" s="5" t="s">
        <v>9</v>
      </c>
      <c r="P36" s="6" t="s">
        <v>10</v>
      </c>
      <c r="Q36" s="7" t="s">
        <v>7</v>
      </c>
      <c r="R36" s="22"/>
    </row>
    <row r="37" spans="1:18" ht="24" customHeight="1" x14ac:dyDescent="0.25">
      <c r="A37" s="22"/>
      <c r="B37" s="22"/>
      <c r="C37" s="22"/>
      <c r="D37" s="28" t="s">
        <v>148</v>
      </c>
      <c r="E37" s="60" t="s">
        <v>96</v>
      </c>
      <c r="F37" s="44" t="s">
        <v>32</v>
      </c>
      <c r="G37" s="28" t="s">
        <v>37</v>
      </c>
      <c r="H37" s="29">
        <v>1</v>
      </c>
      <c r="I37" s="29">
        <v>100</v>
      </c>
      <c r="J37" s="29">
        <f>Tableau145[[#This Row],[Quantité annuelle indicative (non contractuelle), exprimée en unité de conditionnement ]]*Tableau145[[#This Row],[Conditionnement préféré par l''université, exprimé en unité de mesure]]</f>
        <v>100</v>
      </c>
      <c r="K37" s="19"/>
      <c r="L37" s="44" t="str">
        <f>CONCATENATE("MIN : ",ROUND(Tableau145[[#This Row],[Conditionnement préféré par l''université, exprimé en unité de mesure]]/5,2)," - ","MAX : ",ROUND(Tableau145[[#This Row],[Conditionnement préféré par l''université, exprimé en unité de mesure]]*5,2))</f>
        <v>MIN : 0,2 - MAX : 5</v>
      </c>
      <c r="M37" s="18"/>
      <c r="N37" s="20"/>
      <c r="O37" s="20"/>
      <c r="P37" s="21" t="e">
        <f>Tableau145[[#This Row],[Prix TTC 
du conditionnement]]/Tableau145[[#This Row],[Conditionnement proposé par le candidat, exprimé en unité de mesure]]</f>
        <v>#DIV/0!</v>
      </c>
      <c r="Q37" s="20" t="e">
        <f>Tableau145[[#This Row],[Prix TTC 
de l''unité de mesure]]*Tableau145[[#This Row],[Quantité annuelle indicative (non contractuelle), exprimée en unité de mesure]]</f>
        <v>#DIV/0!</v>
      </c>
      <c r="R37" s="22"/>
    </row>
    <row r="38" spans="1:18" ht="24" customHeight="1" x14ac:dyDescent="0.25">
      <c r="A38" s="22"/>
      <c r="B38" s="22"/>
      <c r="C38" s="22"/>
      <c r="D38" s="36" t="s">
        <v>149</v>
      </c>
      <c r="E38" s="60" t="s">
        <v>97</v>
      </c>
      <c r="F38" s="44" t="s">
        <v>32</v>
      </c>
      <c r="G38" s="28" t="s">
        <v>37</v>
      </c>
      <c r="H38" s="37">
        <v>1</v>
      </c>
      <c r="I38" s="37">
        <v>100</v>
      </c>
      <c r="J38" s="37">
        <f>Tableau145[[#This Row],[Quantité annuelle indicative (non contractuelle), exprimée en unité de conditionnement ]]*Tableau145[[#This Row],[Conditionnement préféré par l''université, exprimé en unité de mesure]]</f>
        <v>100</v>
      </c>
      <c r="K38" s="38"/>
      <c r="L38" s="36" t="str">
        <f>CONCATENATE("MIN : ",ROUND(Tableau145[[#This Row],[Conditionnement préféré par l''université, exprimé en unité de mesure]]/5,2)," - ","MAX : ",ROUND(Tableau145[[#This Row],[Conditionnement préféré par l''université, exprimé en unité de mesure]]*5,2))</f>
        <v>MIN : 0,2 - MAX : 5</v>
      </c>
      <c r="M38" s="39"/>
      <c r="N38" s="40"/>
      <c r="O38" s="40"/>
      <c r="P38" s="41" t="e">
        <f>Tableau145[[#This Row],[Prix TTC 
du conditionnement]]/Tableau145[[#This Row],[Conditionnement proposé par le candidat, exprimé en unité de mesure]]</f>
        <v>#DIV/0!</v>
      </c>
      <c r="Q38" s="40" t="e">
        <f>Tableau145[[#This Row],[Prix TTC 
de l''unité de mesure]]*Tableau145[[#This Row],[Quantité annuelle indicative (non contractuelle), exprimée en unité de mesure]]</f>
        <v>#DIV/0!</v>
      </c>
      <c r="R38" s="22"/>
    </row>
    <row r="39" spans="1:18" ht="24" customHeight="1" x14ac:dyDescent="0.25">
      <c r="A39" s="22"/>
      <c r="B39" s="22"/>
      <c r="C39" s="22"/>
      <c r="D39" s="36" t="s">
        <v>150</v>
      </c>
      <c r="E39" s="60" t="s">
        <v>98</v>
      </c>
      <c r="F39" s="44" t="s">
        <v>32</v>
      </c>
      <c r="G39" s="28" t="s">
        <v>23</v>
      </c>
      <c r="H39" s="42">
        <v>1</v>
      </c>
      <c r="I39" s="37">
        <v>50</v>
      </c>
      <c r="J39" s="37">
        <f>Tableau145[[#This Row],[Quantité annuelle indicative (non contractuelle), exprimée en unité de conditionnement ]]*Tableau145[[#This Row],[Conditionnement préféré par l''université, exprimé en unité de mesure]]</f>
        <v>50</v>
      </c>
      <c r="K39" s="38"/>
      <c r="L39" s="122"/>
      <c r="M39" s="39"/>
      <c r="N39" s="40"/>
      <c r="O39" s="40"/>
      <c r="P39" s="41" t="e">
        <f>Tableau145[[#This Row],[Prix TTC 
du conditionnement]]/Tableau145[[#This Row],[Conditionnement proposé par le candidat, exprimé en unité de mesure]]</f>
        <v>#DIV/0!</v>
      </c>
      <c r="Q39" s="40" t="e">
        <f>Tableau145[[#This Row],[Prix TTC 
de l''unité de mesure]]*Tableau145[[#This Row],[Quantité annuelle indicative (non contractuelle), exprimée en unité de mesure]]</f>
        <v>#DIV/0!</v>
      </c>
      <c r="R39" s="22"/>
    </row>
    <row r="40" spans="1:18" ht="24" customHeight="1" x14ac:dyDescent="0.25">
      <c r="A40" s="22"/>
      <c r="B40" s="22"/>
      <c r="C40" s="22"/>
      <c r="D40" s="36" t="s">
        <v>151</v>
      </c>
      <c r="E40" s="60" t="s">
        <v>99</v>
      </c>
      <c r="F40" s="44" t="s">
        <v>32</v>
      </c>
      <c r="G40" s="28" t="s">
        <v>23</v>
      </c>
      <c r="H40" s="42">
        <v>1</v>
      </c>
      <c r="I40" s="37">
        <v>50</v>
      </c>
      <c r="J40" s="37">
        <f>Tableau145[[#This Row],[Quantité annuelle indicative (non contractuelle), exprimée en unité de conditionnement ]]*Tableau145[[#This Row],[Conditionnement préféré par l''université, exprimé en unité de mesure]]</f>
        <v>50</v>
      </c>
      <c r="K40" s="38"/>
      <c r="L40" s="122"/>
      <c r="M40" s="39"/>
      <c r="N40" s="40"/>
      <c r="O40" s="40"/>
      <c r="P40" s="41" t="e">
        <f>Tableau145[[#This Row],[Prix TTC 
du conditionnement]]/Tableau145[[#This Row],[Conditionnement proposé par le candidat, exprimé en unité de mesure]]</f>
        <v>#DIV/0!</v>
      </c>
      <c r="Q40" s="40" t="e">
        <f>Tableau145[[#This Row],[Prix TTC 
de l''unité de mesure]]*Tableau145[[#This Row],[Quantité annuelle indicative (non contractuelle), exprimée en unité de mesure]]</f>
        <v>#DIV/0!</v>
      </c>
      <c r="R40" s="22"/>
    </row>
    <row r="41" spans="1:18" ht="24" customHeight="1" x14ac:dyDescent="0.25">
      <c r="A41" s="22"/>
      <c r="B41" s="22"/>
      <c r="C41" s="22"/>
      <c r="D41" s="36" t="s">
        <v>152</v>
      </c>
      <c r="E41" s="60" t="s">
        <v>100</v>
      </c>
      <c r="F41" s="44" t="s">
        <v>32</v>
      </c>
      <c r="G41" s="28" t="s">
        <v>23</v>
      </c>
      <c r="H41" s="42">
        <v>1</v>
      </c>
      <c r="I41" s="37">
        <v>50</v>
      </c>
      <c r="J41" s="37">
        <f>Tableau145[[#This Row],[Quantité annuelle indicative (non contractuelle), exprimée en unité de conditionnement ]]*Tableau145[[#This Row],[Conditionnement préféré par l''université, exprimé en unité de mesure]]</f>
        <v>50</v>
      </c>
      <c r="K41" s="38"/>
      <c r="L41" s="122"/>
      <c r="M41" s="39"/>
      <c r="N41" s="40"/>
      <c r="O41" s="40"/>
      <c r="P41" s="41" t="e">
        <f>Tableau145[[#This Row],[Prix TTC 
du conditionnement]]/Tableau145[[#This Row],[Conditionnement proposé par le candidat, exprimé en unité de mesure]]</f>
        <v>#DIV/0!</v>
      </c>
      <c r="Q41" s="40" t="e">
        <f>Tableau145[[#This Row],[Prix TTC 
de l''unité de mesure]]*Tableau145[[#This Row],[Quantité annuelle indicative (non contractuelle), exprimée en unité de mesure]]</f>
        <v>#DIV/0!</v>
      </c>
      <c r="R41" s="22"/>
    </row>
    <row r="42" spans="1:18" ht="24" customHeight="1" x14ac:dyDescent="0.25">
      <c r="A42" s="22"/>
      <c r="B42" s="22"/>
      <c r="C42" s="22"/>
      <c r="D42" s="36" t="s">
        <v>153</v>
      </c>
      <c r="E42" s="60" t="s">
        <v>101</v>
      </c>
      <c r="F42" s="44" t="s">
        <v>32</v>
      </c>
      <c r="G42" s="28" t="s">
        <v>23</v>
      </c>
      <c r="H42" s="42">
        <v>1</v>
      </c>
      <c r="I42" s="37">
        <v>50</v>
      </c>
      <c r="J42" s="37">
        <f>Tableau145[[#This Row],[Quantité annuelle indicative (non contractuelle), exprimée en unité de conditionnement ]]*Tableau145[[#This Row],[Conditionnement préféré par l''université, exprimé en unité de mesure]]</f>
        <v>50</v>
      </c>
      <c r="K42" s="38"/>
      <c r="L42" s="122"/>
      <c r="M42" s="39"/>
      <c r="N42" s="40"/>
      <c r="O42" s="40"/>
      <c r="P42" s="41" t="e">
        <f>Tableau145[[#This Row],[Prix TTC 
du conditionnement]]/Tableau145[[#This Row],[Conditionnement proposé par le candidat, exprimé en unité de mesure]]</f>
        <v>#DIV/0!</v>
      </c>
      <c r="Q42" s="40" t="e">
        <f>Tableau145[[#This Row],[Prix TTC 
de l''unité de mesure]]*Tableau145[[#This Row],[Quantité annuelle indicative (non contractuelle), exprimée en unité de mesure]]</f>
        <v>#DIV/0!</v>
      </c>
      <c r="R42" s="22"/>
    </row>
    <row r="43" spans="1:18" ht="24" customHeight="1" x14ac:dyDescent="0.25">
      <c r="A43" s="22"/>
      <c r="B43" s="22"/>
      <c r="C43" s="22"/>
      <c r="D43" s="36" t="s">
        <v>154</v>
      </c>
      <c r="E43" s="60" t="s">
        <v>102</v>
      </c>
      <c r="F43" s="44" t="s">
        <v>32</v>
      </c>
      <c r="G43" s="28" t="s">
        <v>23</v>
      </c>
      <c r="H43" s="42">
        <v>1</v>
      </c>
      <c r="I43" s="37">
        <v>50</v>
      </c>
      <c r="J43" s="37">
        <f>Tableau145[[#This Row],[Quantité annuelle indicative (non contractuelle), exprimée en unité de conditionnement ]]*Tableau145[[#This Row],[Conditionnement préféré par l''université, exprimé en unité de mesure]]</f>
        <v>50</v>
      </c>
      <c r="K43" s="38"/>
      <c r="L43" s="122"/>
      <c r="M43" s="39"/>
      <c r="N43" s="40"/>
      <c r="O43" s="40"/>
      <c r="P43" s="41" t="e">
        <f>Tableau145[[#This Row],[Prix TTC 
du conditionnement]]/Tableau145[[#This Row],[Conditionnement proposé par le candidat, exprimé en unité de mesure]]</f>
        <v>#DIV/0!</v>
      </c>
      <c r="Q43" s="40" t="e">
        <f>Tableau145[[#This Row],[Prix TTC 
de l''unité de mesure]]*Tableau145[[#This Row],[Quantité annuelle indicative (non contractuelle), exprimée en unité de mesure]]</f>
        <v>#DIV/0!</v>
      </c>
      <c r="R43" s="22"/>
    </row>
    <row r="44" spans="1:18" ht="24" customHeight="1" x14ac:dyDescent="0.25">
      <c r="A44" s="22"/>
      <c r="B44" s="22"/>
      <c r="C44" s="22"/>
      <c r="D44" s="36" t="s">
        <v>155</v>
      </c>
      <c r="E44" s="60" t="s">
        <v>103</v>
      </c>
      <c r="F44" s="44" t="s">
        <v>32</v>
      </c>
      <c r="G44" s="28" t="s">
        <v>23</v>
      </c>
      <c r="H44" s="42">
        <v>1</v>
      </c>
      <c r="I44" s="37">
        <v>50</v>
      </c>
      <c r="J44" s="37">
        <f>Tableau145[[#This Row],[Quantité annuelle indicative (non contractuelle), exprimée en unité de conditionnement ]]*Tableau145[[#This Row],[Conditionnement préféré par l''université, exprimé en unité de mesure]]</f>
        <v>50</v>
      </c>
      <c r="K44" s="38"/>
      <c r="L44" s="122"/>
      <c r="M44" s="39"/>
      <c r="N44" s="40"/>
      <c r="O44" s="40"/>
      <c r="P44" s="41" t="e">
        <f>Tableau145[[#This Row],[Prix TTC 
du conditionnement]]/Tableau145[[#This Row],[Conditionnement proposé par le candidat, exprimé en unité de mesure]]</f>
        <v>#DIV/0!</v>
      </c>
      <c r="Q44" s="40" t="e">
        <f>Tableau145[[#This Row],[Prix TTC 
de l''unité de mesure]]*Tableau145[[#This Row],[Quantité annuelle indicative (non contractuelle), exprimée en unité de mesure]]</f>
        <v>#DIV/0!</v>
      </c>
      <c r="R44" s="22"/>
    </row>
    <row r="45" spans="1:18" ht="24" customHeight="1" x14ac:dyDescent="0.25">
      <c r="A45" s="22"/>
      <c r="B45" s="22"/>
      <c r="C45" s="22"/>
      <c r="D45" s="36" t="s">
        <v>156</v>
      </c>
      <c r="E45" s="60" t="s">
        <v>104</v>
      </c>
      <c r="F45" s="44" t="s">
        <v>32</v>
      </c>
      <c r="G45" s="28" t="s">
        <v>23</v>
      </c>
      <c r="H45" s="42">
        <v>1</v>
      </c>
      <c r="I45" s="37">
        <v>5</v>
      </c>
      <c r="J45" s="37">
        <f>Tableau145[[#This Row],[Quantité annuelle indicative (non contractuelle), exprimée en unité de conditionnement ]]*Tableau145[[#This Row],[Conditionnement préféré par l''université, exprimé en unité de mesure]]</f>
        <v>5</v>
      </c>
      <c r="K45" s="38"/>
      <c r="L45" s="122"/>
      <c r="M45" s="39"/>
      <c r="N45" s="40"/>
      <c r="O45" s="40"/>
      <c r="P45" s="41" t="e">
        <f>Tableau145[[#This Row],[Prix TTC 
du conditionnement]]/Tableau145[[#This Row],[Conditionnement proposé par le candidat, exprimé en unité de mesure]]</f>
        <v>#DIV/0!</v>
      </c>
      <c r="Q45" s="40" t="e">
        <f>Tableau145[[#This Row],[Prix TTC 
de l''unité de mesure]]*Tableau145[[#This Row],[Quantité annuelle indicative (non contractuelle), exprimée en unité de mesure]]</f>
        <v>#DIV/0!</v>
      </c>
      <c r="R45" s="22"/>
    </row>
    <row r="46" spans="1:18" ht="24" customHeight="1" x14ac:dyDescent="0.25">
      <c r="A46" s="22"/>
      <c r="B46" s="22"/>
      <c r="C46" s="22"/>
      <c r="D46" s="36" t="s">
        <v>157</v>
      </c>
      <c r="E46" s="60" t="s">
        <v>105</v>
      </c>
      <c r="F46" s="44" t="s">
        <v>32</v>
      </c>
      <c r="G46" s="28" t="s">
        <v>23</v>
      </c>
      <c r="H46" s="42">
        <v>1</v>
      </c>
      <c r="I46" s="37">
        <v>5</v>
      </c>
      <c r="J46" s="37">
        <f>Tableau145[[#This Row],[Quantité annuelle indicative (non contractuelle), exprimée en unité de conditionnement ]]*Tableau145[[#This Row],[Conditionnement préféré par l''université, exprimé en unité de mesure]]</f>
        <v>5</v>
      </c>
      <c r="K46" s="38"/>
      <c r="L46" s="122"/>
      <c r="M46" s="39"/>
      <c r="N46" s="40"/>
      <c r="O46" s="40"/>
      <c r="P46" s="41" t="e">
        <f>Tableau145[[#This Row],[Prix TTC 
du conditionnement]]/Tableau145[[#This Row],[Conditionnement proposé par le candidat, exprimé en unité de mesure]]</f>
        <v>#DIV/0!</v>
      </c>
      <c r="Q46" s="40" t="e">
        <f>Tableau145[[#This Row],[Prix TTC 
de l''unité de mesure]]*Tableau145[[#This Row],[Quantité annuelle indicative (non contractuelle), exprimée en unité de mesure]]</f>
        <v>#DIV/0!</v>
      </c>
      <c r="R46" s="22"/>
    </row>
    <row r="47" spans="1:18" ht="24" customHeight="1" x14ac:dyDescent="0.25">
      <c r="A47" s="22"/>
      <c r="B47" s="22"/>
      <c r="C47" s="22"/>
      <c r="D47" s="36" t="s">
        <v>158</v>
      </c>
      <c r="E47" s="60" t="s">
        <v>106</v>
      </c>
      <c r="F47" s="44" t="s">
        <v>32</v>
      </c>
      <c r="G47" s="28" t="s">
        <v>37</v>
      </c>
      <c r="H47" s="53">
        <v>30</v>
      </c>
      <c r="I47" s="37">
        <v>5</v>
      </c>
      <c r="J47" s="37">
        <f>Tableau145[[#This Row],[Quantité annuelle indicative (non contractuelle), exprimée en unité de conditionnement ]]*Tableau145[[#This Row],[Conditionnement préféré par l''université, exprimé en unité de mesure]]</f>
        <v>150</v>
      </c>
      <c r="K47" s="38"/>
      <c r="L47" s="36" t="str">
        <f>CONCATENATE("MIN : ",ROUND(Tableau145[[#This Row],[Conditionnement préféré par l''université, exprimé en unité de mesure]]/5,2)," - ","MAX : ",ROUND(Tableau145[[#This Row],[Conditionnement préféré par l''université, exprimé en unité de mesure]]*5,2))</f>
        <v>MIN : 6 - MAX : 150</v>
      </c>
      <c r="M47" s="39"/>
      <c r="N47" s="40"/>
      <c r="O47" s="40"/>
      <c r="P47" s="41" t="e">
        <f>Tableau145[[#This Row],[Prix TTC 
du conditionnement]]/Tableau145[[#This Row],[Conditionnement proposé par le candidat, exprimé en unité de mesure]]</f>
        <v>#DIV/0!</v>
      </c>
      <c r="Q47" s="40" t="e">
        <f>Tableau145[[#This Row],[Prix TTC 
de l''unité de mesure]]*Tableau145[[#This Row],[Quantité annuelle indicative (non contractuelle), exprimée en unité de mesure]]</f>
        <v>#DIV/0!</v>
      </c>
      <c r="R47" s="22"/>
    </row>
    <row r="48" spans="1:18" ht="24" customHeight="1" thickBot="1" x14ac:dyDescent="0.3">
      <c r="A48" s="22"/>
      <c r="B48" s="22"/>
      <c r="C48" s="22"/>
      <c r="D48" s="24"/>
      <c r="E48" s="61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</row>
    <row r="49" spans="1:18" ht="39.950000000000003" customHeight="1" thickBot="1" x14ac:dyDescent="0.3">
      <c r="A49" s="22"/>
      <c r="B49" s="22"/>
      <c r="C49" s="32"/>
      <c r="D49" s="79" t="s">
        <v>28</v>
      </c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1"/>
      <c r="P49" s="82"/>
      <c r="Q49" s="83"/>
    </row>
    <row r="50" spans="1:18" ht="24" customHeight="1" thickBot="1" x14ac:dyDescent="0.3">
      <c r="A50" s="22"/>
      <c r="B50" s="22"/>
      <c r="C50" s="22"/>
      <c r="D50" s="35"/>
      <c r="E50" s="62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25"/>
    </row>
    <row r="51" spans="1:18" s="1" customFormat="1" ht="70.5" customHeight="1" thickBot="1" x14ac:dyDescent="0.3">
      <c r="A51" s="22"/>
      <c r="B51" s="22"/>
      <c r="C51" s="22"/>
      <c r="D51" s="33" t="s">
        <v>22</v>
      </c>
      <c r="E51" s="72" t="s">
        <v>27</v>
      </c>
      <c r="F51" s="3" t="s">
        <v>0</v>
      </c>
      <c r="G51" s="3" t="s">
        <v>1</v>
      </c>
      <c r="H51" s="3" t="s">
        <v>2</v>
      </c>
      <c r="I51" s="3" t="s">
        <v>3</v>
      </c>
      <c r="J51" s="3" t="s">
        <v>4</v>
      </c>
      <c r="K51" s="4" t="s">
        <v>5</v>
      </c>
      <c r="L51" s="5" t="s">
        <v>233</v>
      </c>
      <c r="M51" s="5" t="s">
        <v>6</v>
      </c>
      <c r="N51" s="5" t="s">
        <v>8</v>
      </c>
      <c r="O51" s="5" t="s">
        <v>9</v>
      </c>
      <c r="P51" s="6" t="s">
        <v>10</v>
      </c>
      <c r="Q51" s="7" t="s">
        <v>7</v>
      </c>
      <c r="R51" s="22"/>
    </row>
    <row r="52" spans="1:18" ht="24" customHeight="1" x14ac:dyDescent="0.25">
      <c r="A52" s="22"/>
      <c r="B52" s="22"/>
      <c r="C52" s="22"/>
      <c r="D52" s="28" t="s">
        <v>159</v>
      </c>
      <c r="E52" s="63" t="s">
        <v>107</v>
      </c>
      <c r="F52" s="44" t="s">
        <v>32</v>
      </c>
      <c r="G52" s="28" t="s">
        <v>31</v>
      </c>
      <c r="H52" s="37">
        <v>1</v>
      </c>
      <c r="I52" s="29">
        <v>50</v>
      </c>
      <c r="J52" s="29">
        <f>Tableau143[[#This Row],[Conditionnement préféré par l''université, exprimé en unité de mesure]]*Tableau143[[#This Row],[Quantité annuelle indicative (non contractuelle), exprimée en unité de conditionnement ]]</f>
        <v>50</v>
      </c>
      <c r="K52" s="19"/>
      <c r="L52" s="44" t="str">
        <f>CONCATENATE("MIN : ",ROUND(Tableau143[[#This Row],[Conditionnement préféré par l''université, exprimé en unité de mesure]]/5,2)," - ","MAX : ",ROUND(Tableau143[[#This Row],[Conditionnement préféré par l''université, exprimé en unité de mesure]]*5,2))</f>
        <v>MIN : 0,2 - MAX : 5</v>
      </c>
      <c r="M52" s="18"/>
      <c r="N52" s="20"/>
      <c r="O52" s="20"/>
      <c r="P52" s="21" t="e">
        <f>Tableau143[[#This Row],[Prix TTC 
du conditionnement]]/Tableau143[[#This Row],[Conditionnement proposé par le candidat, exprimé en unité de mesure]]</f>
        <v>#DIV/0!</v>
      </c>
      <c r="Q52" s="20" t="e">
        <f>Tableau143[[#This Row],[Prix TTC 
de l''unité de mesure]]*Tableau143[[#This Row],[Quantité annuelle indicative (non contractuelle), exprimée en unité de mesure]]</f>
        <v>#DIV/0!</v>
      </c>
      <c r="R52" s="22"/>
    </row>
    <row r="53" spans="1:18" ht="24" customHeight="1" x14ac:dyDescent="0.25">
      <c r="A53" s="22"/>
      <c r="B53" s="22"/>
      <c r="C53" s="22"/>
      <c r="D53" s="28" t="s">
        <v>160</v>
      </c>
      <c r="E53" s="63" t="s">
        <v>108</v>
      </c>
      <c r="F53" s="44" t="s">
        <v>32</v>
      </c>
      <c r="G53" s="28" t="s">
        <v>31</v>
      </c>
      <c r="H53" s="53">
        <v>1</v>
      </c>
      <c r="I53" s="29">
        <v>50</v>
      </c>
      <c r="J53" s="29">
        <f>Tableau143[[#This Row],[Conditionnement préféré par l''université, exprimé en unité de mesure]]*Tableau143[[#This Row],[Quantité annuelle indicative (non contractuelle), exprimée en unité de conditionnement ]]</f>
        <v>50</v>
      </c>
      <c r="K53" s="19"/>
      <c r="L53" s="44" t="str">
        <f>CONCATENATE("MIN : ",ROUND(Tableau143[[#This Row],[Conditionnement préféré par l''université, exprimé en unité de mesure]]/5,2)," - ","MAX : ",ROUND(Tableau143[[#This Row],[Conditionnement préféré par l''université, exprimé en unité de mesure]]*5,2))</f>
        <v>MIN : 0,2 - MAX : 5</v>
      </c>
      <c r="M53" s="18"/>
      <c r="N53" s="20"/>
      <c r="O53" s="20"/>
      <c r="P53" s="21" t="e">
        <f>Tableau143[[#This Row],[Prix TTC 
du conditionnement]]/Tableau143[[#This Row],[Conditionnement proposé par le candidat, exprimé en unité de mesure]]</f>
        <v>#DIV/0!</v>
      </c>
      <c r="Q53" s="20" t="e">
        <f>Tableau143[[#This Row],[Prix TTC 
de l''unité de mesure]]*Tableau143[[#This Row],[Quantité annuelle indicative (non contractuelle), exprimée en unité de mesure]]</f>
        <v>#DIV/0!</v>
      </c>
      <c r="R53" s="22"/>
    </row>
    <row r="54" spans="1:18" ht="24" customHeight="1" x14ac:dyDescent="0.25">
      <c r="A54" s="22"/>
      <c r="B54" s="22"/>
      <c r="C54" s="22"/>
      <c r="D54" s="30" t="s">
        <v>161</v>
      </c>
      <c r="E54" s="64" t="s">
        <v>109</v>
      </c>
      <c r="F54" s="44" t="s">
        <v>32</v>
      </c>
      <c r="G54" s="30" t="s">
        <v>23</v>
      </c>
      <c r="H54" s="43">
        <v>1</v>
      </c>
      <c r="I54" s="31">
        <v>50</v>
      </c>
      <c r="J54" s="31">
        <f>Tableau143[[#This Row],[Conditionnement préféré par l''université, exprimé en unité de mesure]]*Tableau143[[#This Row],[Quantité annuelle indicative (non contractuelle), exprimée en unité de conditionnement ]]</f>
        <v>50</v>
      </c>
      <c r="K54" s="19"/>
      <c r="L54" s="121"/>
      <c r="M54" s="26"/>
      <c r="N54" s="27"/>
      <c r="O54" s="27"/>
      <c r="P54" s="21" t="e">
        <f>Tableau143[[#This Row],[Prix TTC 
du conditionnement]]/Tableau143[[#This Row],[Conditionnement proposé par le candidat, exprimé en unité de mesure]]</f>
        <v>#DIV/0!</v>
      </c>
      <c r="Q54" s="27" t="e">
        <f>Tableau143[[#This Row],[Prix TTC 
de l''unité de mesure]]*Tableau143[[#This Row],[Quantité annuelle indicative (non contractuelle), exprimée en unité de mesure]]</f>
        <v>#DIV/0!</v>
      </c>
      <c r="R54" s="22"/>
    </row>
    <row r="55" spans="1:18" ht="24" customHeight="1" x14ac:dyDescent="0.25">
      <c r="A55" s="22"/>
      <c r="B55" s="22"/>
      <c r="C55" s="22"/>
      <c r="D55" s="44" t="s">
        <v>162</v>
      </c>
      <c r="E55" s="63" t="s">
        <v>110</v>
      </c>
      <c r="F55" s="44" t="s">
        <v>32</v>
      </c>
      <c r="G55" s="44" t="s">
        <v>31</v>
      </c>
      <c r="H55" s="29">
        <v>1</v>
      </c>
      <c r="I55" s="29">
        <v>50</v>
      </c>
      <c r="J55" s="29">
        <f>Tableau143[[#This Row],[Conditionnement préféré par l''université, exprimé en unité de mesure]]*Tableau143[[#This Row],[Quantité annuelle indicative (non contractuelle), exprimée en unité de conditionnement ]]</f>
        <v>50</v>
      </c>
      <c r="K55" s="19"/>
      <c r="L55" s="44" t="str">
        <f>CONCATENATE("MIN : ",ROUND(Tableau143[[#This Row],[Conditionnement préféré par l''université, exprimé en unité de mesure]]/5,2)," - ","MAX : ",ROUND(Tableau143[[#This Row],[Conditionnement préféré par l''université, exprimé en unité de mesure]]*5,2))</f>
        <v>MIN : 0,2 - MAX : 5</v>
      </c>
      <c r="M55" s="18"/>
      <c r="N55" s="20"/>
      <c r="O55" s="20"/>
      <c r="P55" s="21" t="e">
        <f>Tableau143[[#This Row],[Prix TTC 
du conditionnement]]/Tableau143[[#This Row],[Conditionnement proposé par le candidat, exprimé en unité de mesure]]</f>
        <v>#DIV/0!</v>
      </c>
      <c r="Q55" s="20" t="e">
        <f>Tableau143[[#This Row],[Prix TTC 
de l''unité de mesure]]*Tableau143[[#This Row],[Quantité annuelle indicative (non contractuelle), exprimée en unité de mesure]]</f>
        <v>#DIV/0!</v>
      </c>
      <c r="R55" s="22"/>
    </row>
    <row r="56" spans="1:18" ht="24" customHeight="1" x14ac:dyDescent="0.25">
      <c r="A56" s="22"/>
      <c r="B56" s="22"/>
      <c r="C56" s="22"/>
      <c r="D56" s="44" t="s">
        <v>163</v>
      </c>
      <c r="E56" s="63" t="s">
        <v>111</v>
      </c>
      <c r="F56" s="44" t="s">
        <v>32</v>
      </c>
      <c r="G56" s="44" t="s">
        <v>31</v>
      </c>
      <c r="H56" s="29">
        <v>1</v>
      </c>
      <c r="I56" s="29">
        <v>50</v>
      </c>
      <c r="J56" s="29">
        <f>Tableau143[[#This Row],[Conditionnement préféré par l''université, exprimé en unité de mesure]]*Tableau143[[#This Row],[Quantité annuelle indicative (non contractuelle), exprimée en unité de conditionnement ]]</f>
        <v>50</v>
      </c>
      <c r="K56" s="19"/>
      <c r="L56" s="44" t="str">
        <f>CONCATENATE("MIN : ",ROUND(Tableau143[[#This Row],[Conditionnement préféré par l''université, exprimé en unité de mesure]]/5,2)," - ","MAX : ",ROUND(Tableau143[[#This Row],[Conditionnement préféré par l''université, exprimé en unité de mesure]]*5,2))</f>
        <v>MIN : 0,2 - MAX : 5</v>
      </c>
      <c r="M56" s="18"/>
      <c r="N56" s="20"/>
      <c r="O56" s="20"/>
      <c r="P56" s="21" t="e">
        <f>Tableau143[[#This Row],[Prix TTC 
du conditionnement]]/Tableau143[[#This Row],[Conditionnement proposé par le candidat, exprimé en unité de mesure]]</f>
        <v>#DIV/0!</v>
      </c>
      <c r="Q56" s="20" t="e">
        <f>Tableau143[[#This Row],[Prix TTC 
de l''unité de mesure]]*Tableau143[[#This Row],[Quantité annuelle indicative (non contractuelle), exprimée en unité de mesure]]</f>
        <v>#DIV/0!</v>
      </c>
      <c r="R56" s="22"/>
    </row>
    <row r="57" spans="1:18" ht="24" customHeight="1" x14ac:dyDescent="0.25">
      <c r="A57" s="22"/>
      <c r="B57" s="22"/>
      <c r="C57" s="22"/>
      <c r="D57" s="44" t="s">
        <v>164</v>
      </c>
      <c r="E57" s="63" t="s">
        <v>112</v>
      </c>
      <c r="F57" s="44" t="s">
        <v>32</v>
      </c>
      <c r="G57" s="44" t="s">
        <v>31</v>
      </c>
      <c r="H57" s="29">
        <v>1</v>
      </c>
      <c r="I57" s="29">
        <v>50</v>
      </c>
      <c r="J57" s="29">
        <f>Tableau143[[#This Row],[Conditionnement préféré par l''université, exprimé en unité de mesure]]*Tableau143[[#This Row],[Quantité annuelle indicative (non contractuelle), exprimée en unité de conditionnement ]]</f>
        <v>50</v>
      </c>
      <c r="K57" s="19"/>
      <c r="L57" s="44" t="str">
        <f>CONCATENATE("MIN : ",ROUND(Tableau143[[#This Row],[Conditionnement préféré par l''université, exprimé en unité de mesure]]/5,2)," - ","MAX : ",ROUND(Tableau143[[#This Row],[Conditionnement préféré par l''université, exprimé en unité de mesure]]*5,2))</f>
        <v>MIN : 0,2 - MAX : 5</v>
      </c>
      <c r="M57" s="18"/>
      <c r="N57" s="20"/>
      <c r="O57" s="20"/>
      <c r="P57" s="21" t="e">
        <f>Tableau143[[#This Row],[Prix TTC 
du conditionnement]]/Tableau143[[#This Row],[Conditionnement proposé par le candidat, exprimé en unité de mesure]]</f>
        <v>#DIV/0!</v>
      </c>
      <c r="Q57" s="20" t="e">
        <f>Tableau143[[#This Row],[Prix TTC 
de l''unité de mesure]]*Tableau143[[#This Row],[Quantité annuelle indicative (non contractuelle), exprimée en unité de mesure]]</f>
        <v>#DIV/0!</v>
      </c>
      <c r="R57" s="22"/>
    </row>
    <row r="58" spans="1:18" ht="24" customHeight="1" thickBot="1" x14ac:dyDescent="0.3">
      <c r="A58" s="22"/>
      <c r="B58" s="22"/>
      <c r="C58" s="22"/>
      <c r="D58" s="24"/>
      <c r="E58" s="61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24"/>
    </row>
    <row r="59" spans="1:18" ht="39.950000000000003" customHeight="1" thickBot="1" x14ac:dyDescent="0.3">
      <c r="A59" s="22"/>
      <c r="B59" s="22"/>
      <c r="C59" s="32"/>
      <c r="D59" s="79" t="s">
        <v>34</v>
      </c>
      <c r="E59" s="80"/>
      <c r="F59" s="80"/>
      <c r="G59" s="80"/>
      <c r="H59" s="80"/>
      <c r="I59" s="80"/>
      <c r="J59" s="80"/>
      <c r="K59" s="80"/>
      <c r="L59" s="80"/>
      <c r="M59" s="80"/>
      <c r="N59" s="80"/>
      <c r="O59" s="81"/>
      <c r="P59" s="82"/>
      <c r="Q59" s="83"/>
    </row>
    <row r="60" spans="1:18" ht="24" customHeight="1" thickBot="1" x14ac:dyDescent="0.3">
      <c r="A60" s="22"/>
      <c r="B60" s="22"/>
      <c r="C60" s="22"/>
      <c r="D60" s="25"/>
      <c r="E60" s="57"/>
      <c r="F60" s="25"/>
      <c r="G60" s="25"/>
      <c r="H60" s="25"/>
      <c r="I60" s="25"/>
      <c r="J60" s="25"/>
      <c r="K60" s="25"/>
      <c r="L60" s="25"/>
      <c r="M60" s="25"/>
      <c r="N60" s="25"/>
      <c r="O60" s="34"/>
      <c r="P60" s="34"/>
      <c r="Q60" s="25"/>
    </row>
    <row r="61" spans="1:18" s="1" customFormat="1" ht="70.5" customHeight="1" thickBot="1" x14ac:dyDescent="0.3">
      <c r="A61" s="22"/>
      <c r="B61" s="22"/>
      <c r="C61" s="22"/>
      <c r="D61" s="33" t="s">
        <v>22</v>
      </c>
      <c r="E61" s="72" t="s">
        <v>27</v>
      </c>
      <c r="F61" s="3" t="s">
        <v>0</v>
      </c>
      <c r="G61" s="3" t="s">
        <v>1</v>
      </c>
      <c r="H61" s="3" t="s">
        <v>2</v>
      </c>
      <c r="I61" s="3" t="s">
        <v>3</v>
      </c>
      <c r="J61" s="3" t="s">
        <v>4</v>
      </c>
      <c r="K61" s="4" t="s">
        <v>5</v>
      </c>
      <c r="L61" s="5" t="s">
        <v>233</v>
      </c>
      <c r="M61" s="5" t="s">
        <v>6</v>
      </c>
      <c r="N61" s="5" t="s">
        <v>8</v>
      </c>
      <c r="O61" s="5" t="s">
        <v>9</v>
      </c>
      <c r="P61" s="6" t="s">
        <v>10</v>
      </c>
      <c r="Q61" s="7" t="s">
        <v>7</v>
      </c>
      <c r="R61" s="22"/>
    </row>
    <row r="62" spans="1:18" ht="24" customHeight="1" x14ac:dyDescent="0.25">
      <c r="A62" s="22"/>
      <c r="B62" s="22"/>
      <c r="C62" s="22"/>
      <c r="D62" s="28" t="s">
        <v>165</v>
      </c>
      <c r="E62" s="60" t="s">
        <v>114</v>
      </c>
      <c r="F62" s="44" t="s">
        <v>32</v>
      </c>
      <c r="G62" s="28" t="s">
        <v>23</v>
      </c>
      <c r="H62" s="29">
        <v>100</v>
      </c>
      <c r="I62" s="29">
        <v>5</v>
      </c>
      <c r="J62" s="29">
        <f>Tableau1456[[#This Row],[Quantité annuelle indicative (non contractuelle), exprimée en unité de conditionnement ]]*Tableau1456[[#This Row],[Conditionnement préféré par l''université, exprimé en unité de mesure]]</f>
        <v>500</v>
      </c>
      <c r="K62" s="19"/>
      <c r="L62" s="44" t="str">
        <f>CONCATENATE("MIN : ",ROUND(Tableau1456[[#This Row],[Conditionnement préféré par l''université, exprimé en unité de mesure]]/5,2)," - ","MAX : ",ROUND(Tableau1456[[#This Row],[Conditionnement préféré par l''université, exprimé en unité de mesure]]*5,2))</f>
        <v>MIN : 20 - MAX : 500</v>
      </c>
      <c r="M62" s="18"/>
      <c r="N62" s="20"/>
      <c r="O62" s="20"/>
      <c r="P62" s="21" t="e">
        <f>Tableau1456[[#This Row],[Prix TTC 
du conditionnement]]/Tableau1456[[#This Row],[Conditionnement proposé par le candidat, exprimé en unité de mesure]]</f>
        <v>#DIV/0!</v>
      </c>
      <c r="Q62" s="20" t="e">
        <f>Tableau1456[[#This Row],[Prix TTC 
de l''unité de mesure]]*Tableau1456[[#This Row],[Quantité annuelle indicative (non contractuelle), exprimée en unité de mesure]]</f>
        <v>#DIV/0!</v>
      </c>
      <c r="R62" s="22"/>
    </row>
    <row r="63" spans="1:18" ht="24" customHeight="1" x14ac:dyDescent="0.25">
      <c r="A63" s="22"/>
      <c r="B63" s="22"/>
      <c r="C63" s="22"/>
      <c r="D63" s="28" t="s">
        <v>166</v>
      </c>
      <c r="E63" s="60" t="s">
        <v>113</v>
      </c>
      <c r="F63" s="44" t="s">
        <v>32</v>
      </c>
      <c r="G63" s="28" t="s">
        <v>23</v>
      </c>
      <c r="H63" s="29">
        <v>100</v>
      </c>
      <c r="I63" s="29">
        <v>5</v>
      </c>
      <c r="J63" s="29">
        <f>Tableau1456[[#This Row],[Quantité annuelle indicative (non contractuelle), exprimée en unité de conditionnement ]]*Tableau1456[[#This Row],[Conditionnement préféré par l''université, exprimé en unité de mesure]]</f>
        <v>500</v>
      </c>
      <c r="K63" s="19"/>
      <c r="L63" s="44" t="str">
        <f>CONCATENATE("MIN : ",ROUND(Tableau1456[[#This Row],[Conditionnement préféré par l''université, exprimé en unité de mesure]]/5,2)," - ","MAX : ",ROUND(Tableau1456[[#This Row],[Conditionnement préféré par l''université, exprimé en unité de mesure]]*5,2))</f>
        <v>MIN : 20 - MAX : 500</v>
      </c>
      <c r="M63" s="18"/>
      <c r="N63" s="20"/>
      <c r="O63" s="20"/>
      <c r="P63" s="21" t="e">
        <f>Tableau1456[[#This Row],[Prix TTC 
du conditionnement]]/Tableau1456[[#This Row],[Conditionnement proposé par le candidat, exprimé en unité de mesure]]</f>
        <v>#DIV/0!</v>
      </c>
      <c r="Q63" s="20" t="e">
        <f>Tableau1456[[#This Row],[Prix TTC 
de l''unité de mesure]]*Tableau1456[[#This Row],[Quantité annuelle indicative (non contractuelle), exprimée en unité de mesure]]</f>
        <v>#DIV/0!</v>
      </c>
      <c r="R63" s="22"/>
    </row>
    <row r="64" spans="1:18" ht="24" customHeight="1" x14ac:dyDescent="0.25">
      <c r="A64" s="22"/>
      <c r="B64" s="22"/>
      <c r="C64" s="22"/>
      <c r="D64" s="28" t="s">
        <v>167</v>
      </c>
      <c r="E64" s="60" t="s">
        <v>115</v>
      </c>
      <c r="F64" s="44" t="s">
        <v>32</v>
      </c>
      <c r="G64" s="28" t="s">
        <v>23</v>
      </c>
      <c r="H64" s="29">
        <v>100</v>
      </c>
      <c r="I64" s="29">
        <v>5</v>
      </c>
      <c r="J64" s="29">
        <f>Tableau1456[[#This Row],[Quantité annuelle indicative (non contractuelle), exprimée en unité de conditionnement ]]*Tableau1456[[#This Row],[Conditionnement préféré par l''université, exprimé en unité de mesure]]</f>
        <v>500</v>
      </c>
      <c r="K64" s="19"/>
      <c r="L64" s="44" t="str">
        <f>CONCATENATE("MIN : ",ROUND(Tableau1456[[#This Row],[Conditionnement préféré par l''université, exprimé en unité de mesure]]/5,2)," - ","MAX : ",ROUND(Tableau1456[[#This Row],[Conditionnement préféré par l''université, exprimé en unité de mesure]]*5,2))</f>
        <v>MIN : 20 - MAX : 500</v>
      </c>
      <c r="M64" s="18"/>
      <c r="N64" s="20"/>
      <c r="O64" s="20"/>
      <c r="P64" s="21" t="e">
        <f>Tableau1456[[#This Row],[Prix TTC 
du conditionnement]]/Tableau1456[[#This Row],[Conditionnement proposé par le candidat, exprimé en unité de mesure]]</f>
        <v>#DIV/0!</v>
      </c>
      <c r="Q64" s="20" t="e">
        <f>Tableau1456[[#This Row],[Prix TTC 
de l''unité de mesure]]*Tableau1456[[#This Row],[Quantité annuelle indicative (non contractuelle), exprimée en unité de mesure]]</f>
        <v>#DIV/0!</v>
      </c>
      <c r="R64" s="22"/>
    </row>
    <row r="65" spans="1:18" ht="24" customHeight="1" x14ac:dyDescent="0.25">
      <c r="A65" s="22"/>
      <c r="B65" s="22"/>
      <c r="C65" s="22"/>
      <c r="D65" s="28" t="s">
        <v>168</v>
      </c>
      <c r="E65" s="60" t="s">
        <v>116</v>
      </c>
      <c r="F65" s="44" t="s">
        <v>32</v>
      </c>
      <c r="G65" s="28" t="s">
        <v>23</v>
      </c>
      <c r="H65" s="29">
        <v>100</v>
      </c>
      <c r="I65" s="29">
        <v>5</v>
      </c>
      <c r="J65" s="29">
        <f>Tableau1456[[#This Row],[Quantité annuelle indicative (non contractuelle), exprimée en unité de conditionnement ]]*Tableau1456[[#This Row],[Conditionnement préféré par l''université, exprimé en unité de mesure]]</f>
        <v>500</v>
      </c>
      <c r="K65" s="19"/>
      <c r="L65" s="44" t="str">
        <f>CONCATENATE("MIN : ",ROUND(Tableau1456[[#This Row],[Conditionnement préféré par l''université, exprimé en unité de mesure]]/5,2)," - ","MAX : ",ROUND(Tableau1456[[#This Row],[Conditionnement préféré par l''université, exprimé en unité de mesure]]*5,2))</f>
        <v>MIN : 20 - MAX : 500</v>
      </c>
      <c r="M65" s="18"/>
      <c r="N65" s="20"/>
      <c r="O65" s="20"/>
      <c r="P65" s="21" t="e">
        <f>Tableau1456[[#This Row],[Prix TTC 
du conditionnement]]/Tableau1456[[#This Row],[Conditionnement proposé par le candidat, exprimé en unité de mesure]]</f>
        <v>#DIV/0!</v>
      </c>
      <c r="Q65" s="20" t="e">
        <f>Tableau1456[[#This Row],[Prix TTC 
de l''unité de mesure]]*Tableau1456[[#This Row],[Quantité annuelle indicative (non contractuelle), exprimée en unité de mesure]]</f>
        <v>#DIV/0!</v>
      </c>
      <c r="R65" s="22"/>
    </row>
    <row r="66" spans="1:18" ht="24" customHeight="1" x14ac:dyDescent="0.25">
      <c r="A66" s="22"/>
      <c r="B66" s="22"/>
      <c r="C66" s="22"/>
      <c r="D66" s="28" t="s">
        <v>169</v>
      </c>
      <c r="E66" s="65" t="s">
        <v>117</v>
      </c>
      <c r="F66" s="44" t="s">
        <v>32</v>
      </c>
      <c r="G66" s="28" t="s">
        <v>30</v>
      </c>
      <c r="H66" s="29">
        <v>25</v>
      </c>
      <c r="I66" s="29">
        <v>4</v>
      </c>
      <c r="J66" s="29">
        <f>Tableau1456[[#This Row],[Quantité annuelle indicative (non contractuelle), exprimée en unité de conditionnement ]]*Tableau1456[[#This Row],[Conditionnement préféré par l''université, exprimé en unité de mesure]]</f>
        <v>100</v>
      </c>
      <c r="K66" s="19"/>
      <c r="L66" s="44" t="str">
        <f>CONCATENATE("MIN : ",ROUND(Tableau1456[[#This Row],[Conditionnement préféré par l''université, exprimé en unité de mesure]]/5,2)," - ","MAX : ",ROUND(Tableau1456[[#This Row],[Conditionnement préféré par l''université, exprimé en unité de mesure]]*5,2))</f>
        <v>MIN : 5 - MAX : 125</v>
      </c>
      <c r="M66" s="18"/>
      <c r="N66" s="20"/>
      <c r="O66" s="20"/>
      <c r="P66" s="21" t="e">
        <f>Tableau1456[[#This Row],[Prix TTC 
du conditionnement]]/Tableau1456[[#This Row],[Conditionnement proposé par le candidat, exprimé en unité de mesure]]</f>
        <v>#DIV/0!</v>
      </c>
      <c r="Q66" s="20" t="e">
        <f>Tableau1456[[#This Row],[Prix TTC 
de l''unité de mesure]]*Tableau1456[[#This Row],[Quantité annuelle indicative (non contractuelle), exprimée en unité de mesure]]</f>
        <v>#DIV/0!</v>
      </c>
      <c r="R66" s="22"/>
    </row>
    <row r="67" spans="1:18" ht="24" customHeight="1" x14ac:dyDescent="0.25">
      <c r="A67" s="22"/>
      <c r="B67" s="22"/>
      <c r="C67" s="22"/>
      <c r="D67" s="28" t="s">
        <v>170</v>
      </c>
      <c r="E67" s="60" t="s">
        <v>118</v>
      </c>
      <c r="F67" s="44" t="s">
        <v>32</v>
      </c>
      <c r="G67" s="28" t="s">
        <v>30</v>
      </c>
      <c r="H67" s="29">
        <v>25</v>
      </c>
      <c r="I67" s="29">
        <v>4</v>
      </c>
      <c r="J67" s="29">
        <f>Tableau1456[[#This Row],[Quantité annuelle indicative (non contractuelle), exprimée en unité de conditionnement ]]*Tableau1456[[#This Row],[Conditionnement préféré par l''université, exprimé en unité de mesure]]</f>
        <v>100</v>
      </c>
      <c r="K67" s="19"/>
      <c r="L67" s="44" t="str">
        <f>CONCATENATE("MIN : ",ROUND(Tableau1456[[#This Row],[Conditionnement préféré par l''université, exprimé en unité de mesure]]/5,2)," - ","MAX : ",ROUND(Tableau1456[[#This Row],[Conditionnement préféré par l''université, exprimé en unité de mesure]]*5,2))</f>
        <v>MIN : 5 - MAX : 125</v>
      </c>
      <c r="M67" s="18"/>
      <c r="N67" s="20"/>
      <c r="O67" s="20"/>
      <c r="P67" s="21" t="e">
        <f>Tableau1456[[#This Row],[Prix TTC 
du conditionnement]]/Tableau1456[[#This Row],[Conditionnement proposé par le candidat, exprimé en unité de mesure]]</f>
        <v>#DIV/0!</v>
      </c>
      <c r="Q67" s="20" t="e">
        <f>Tableau1456[[#This Row],[Prix TTC 
de l''unité de mesure]]*Tableau1456[[#This Row],[Quantité annuelle indicative (non contractuelle), exprimée en unité de mesure]]</f>
        <v>#DIV/0!</v>
      </c>
      <c r="R67" s="22"/>
    </row>
    <row r="68" spans="1:18" ht="24" customHeight="1" x14ac:dyDescent="0.25">
      <c r="A68" s="22"/>
      <c r="B68" s="22"/>
      <c r="C68" s="22"/>
      <c r="D68" s="28" t="s">
        <v>171</v>
      </c>
      <c r="E68" s="60" t="s">
        <v>119</v>
      </c>
      <c r="F68" s="44" t="s">
        <v>32</v>
      </c>
      <c r="G68" s="28" t="s">
        <v>30</v>
      </c>
      <c r="H68" s="29">
        <v>5</v>
      </c>
      <c r="I68" s="29">
        <v>4</v>
      </c>
      <c r="J68" s="29">
        <f>Tableau1456[[#This Row],[Quantité annuelle indicative (non contractuelle), exprimée en unité de conditionnement ]]*Tableau1456[[#This Row],[Conditionnement préféré par l''université, exprimé en unité de mesure]]</f>
        <v>20</v>
      </c>
      <c r="K68" s="19"/>
      <c r="L68" s="44" t="str">
        <f>CONCATENATE("MIN : ",ROUND(Tableau1456[[#This Row],[Conditionnement préféré par l''université, exprimé en unité de mesure]]/5,2)," - ","MAX : ",ROUND(Tableau1456[[#This Row],[Conditionnement préféré par l''université, exprimé en unité de mesure]]*5,2))</f>
        <v>MIN : 1 - MAX : 25</v>
      </c>
      <c r="M68" s="18"/>
      <c r="N68" s="20"/>
      <c r="O68" s="20"/>
      <c r="P68" s="21" t="e">
        <f>Tableau1456[[#This Row],[Prix TTC 
du conditionnement]]/Tableau1456[[#This Row],[Conditionnement proposé par le candidat, exprimé en unité de mesure]]</f>
        <v>#DIV/0!</v>
      </c>
      <c r="Q68" s="20" t="e">
        <f>Tableau1456[[#This Row],[Prix TTC 
de l''unité de mesure]]*Tableau1456[[#This Row],[Quantité annuelle indicative (non contractuelle), exprimée en unité de mesure]]</f>
        <v>#DIV/0!</v>
      </c>
      <c r="R68" s="22"/>
    </row>
    <row r="69" spans="1:18" ht="24" customHeight="1" x14ac:dyDescent="0.25">
      <c r="A69" s="22"/>
      <c r="B69" s="22"/>
      <c r="C69" s="22"/>
      <c r="D69" s="28" t="s">
        <v>172</v>
      </c>
      <c r="E69" s="60" t="s">
        <v>120</v>
      </c>
      <c r="F69" s="44" t="s">
        <v>32</v>
      </c>
      <c r="G69" s="28" t="s">
        <v>30</v>
      </c>
      <c r="H69" s="29">
        <v>25</v>
      </c>
      <c r="I69" s="29">
        <v>4</v>
      </c>
      <c r="J69" s="29">
        <f>Tableau1456[[#This Row],[Quantité annuelle indicative (non contractuelle), exprimée en unité de conditionnement ]]*Tableau1456[[#This Row],[Conditionnement préféré par l''université, exprimé en unité de mesure]]</f>
        <v>100</v>
      </c>
      <c r="K69" s="19"/>
      <c r="L69" s="44" t="str">
        <f>CONCATENATE("MIN : ",ROUND(Tableau1456[[#This Row],[Conditionnement préféré par l''université, exprimé en unité de mesure]]/5,2)," - ","MAX : ",ROUND(Tableau1456[[#This Row],[Conditionnement préféré par l''université, exprimé en unité de mesure]]*5,2))</f>
        <v>MIN : 5 - MAX : 125</v>
      </c>
      <c r="M69" s="18"/>
      <c r="N69" s="20"/>
      <c r="O69" s="20"/>
      <c r="P69" s="21" t="e">
        <f>Tableau1456[[#This Row],[Prix TTC 
du conditionnement]]/Tableau1456[[#This Row],[Conditionnement proposé par le candidat, exprimé en unité de mesure]]</f>
        <v>#DIV/0!</v>
      </c>
      <c r="Q69" s="20" t="e">
        <f>Tableau1456[[#This Row],[Prix TTC 
de l''unité de mesure]]*Tableau1456[[#This Row],[Quantité annuelle indicative (non contractuelle), exprimée en unité de mesure]]</f>
        <v>#DIV/0!</v>
      </c>
      <c r="R69" s="22"/>
    </row>
    <row r="70" spans="1:18" ht="24" customHeight="1" thickBot="1" x14ac:dyDescent="0.3">
      <c r="A70" s="22"/>
      <c r="B70" s="22"/>
      <c r="C70" s="22"/>
      <c r="D70" s="24"/>
      <c r="E70" s="61"/>
      <c r="F70" s="24"/>
      <c r="G70" s="24"/>
      <c r="H70" s="24"/>
      <c r="I70" s="24"/>
      <c r="J70" s="24"/>
      <c r="K70" s="24"/>
      <c r="L70" s="24"/>
      <c r="M70" s="24"/>
      <c r="N70" s="24"/>
      <c r="O70" s="24"/>
      <c r="P70" s="24"/>
      <c r="Q70" s="24"/>
    </row>
    <row r="71" spans="1:18" ht="39.950000000000003" customHeight="1" thickBot="1" x14ac:dyDescent="0.3">
      <c r="A71" s="22"/>
      <c r="B71" s="22"/>
      <c r="C71" s="32"/>
      <c r="D71" s="79" t="s">
        <v>29</v>
      </c>
      <c r="E71" s="80"/>
      <c r="F71" s="80"/>
      <c r="G71" s="80"/>
      <c r="H71" s="80"/>
      <c r="I71" s="80"/>
      <c r="J71" s="80"/>
      <c r="K71" s="80"/>
      <c r="L71" s="80"/>
      <c r="M71" s="80"/>
      <c r="N71" s="80"/>
      <c r="O71" s="81"/>
      <c r="P71" s="82"/>
      <c r="Q71" s="83"/>
    </row>
    <row r="72" spans="1:18" ht="24" customHeight="1" thickBot="1" x14ac:dyDescent="0.3">
      <c r="A72" s="22"/>
      <c r="B72" s="22"/>
      <c r="C72" s="22"/>
      <c r="Q72" s="123"/>
    </row>
    <row r="73" spans="1:18" s="1" customFormat="1" ht="70.5" customHeight="1" thickBot="1" x14ac:dyDescent="0.3">
      <c r="A73" s="22"/>
      <c r="B73" s="22"/>
      <c r="C73" s="22"/>
      <c r="D73" s="33" t="s">
        <v>22</v>
      </c>
      <c r="E73" s="72" t="s">
        <v>27</v>
      </c>
      <c r="F73" s="3" t="s">
        <v>0</v>
      </c>
      <c r="G73" s="3" t="s">
        <v>1</v>
      </c>
      <c r="H73" s="3" t="s">
        <v>2</v>
      </c>
      <c r="I73" s="3" t="s">
        <v>3</v>
      </c>
      <c r="J73" s="3" t="s">
        <v>4</v>
      </c>
      <c r="K73" s="4" t="s">
        <v>5</v>
      </c>
      <c r="L73" s="5" t="s">
        <v>233</v>
      </c>
      <c r="M73" s="5" t="s">
        <v>6</v>
      </c>
      <c r="N73" s="5" t="s">
        <v>8</v>
      </c>
      <c r="O73" s="5" t="s">
        <v>9</v>
      </c>
      <c r="P73" s="6" t="s">
        <v>10</v>
      </c>
      <c r="Q73" s="7" t="s">
        <v>7</v>
      </c>
      <c r="R73" s="22"/>
    </row>
    <row r="74" spans="1:18" ht="24" customHeight="1" x14ac:dyDescent="0.25">
      <c r="A74" s="22"/>
      <c r="B74" s="22"/>
      <c r="C74" s="22"/>
      <c r="D74" s="51" t="s">
        <v>173</v>
      </c>
      <c r="E74" s="67" t="s">
        <v>125</v>
      </c>
      <c r="F74" s="51" t="s">
        <v>32</v>
      </c>
      <c r="G74" s="51" t="s">
        <v>31</v>
      </c>
      <c r="H74" s="52">
        <v>3.6</v>
      </c>
      <c r="I74" s="52">
        <v>10</v>
      </c>
      <c r="J74" s="52">
        <f>Tableau14[[#This Row],[Quantité annuelle indicative (non contractuelle), exprimée en unité de conditionnement ]]*Tableau14[[#This Row],[Conditionnement préféré par l''université, exprimé en unité de mesure]]</f>
        <v>36</v>
      </c>
      <c r="K74" s="19"/>
      <c r="L74" s="44" t="str">
        <f>CONCATENATE("MIN : ",ROUND(Tableau14[[#This Row],[Conditionnement préféré par l''université, exprimé en unité de mesure]]/5,2)," - ","MAX : ",ROUND(Tableau14[[#This Row],[Conditionnement préféré par l''université, exprimé en unité de mesure]]*5,2))</f>
        <v>MIN : 0,72 - MAX : 18</v>
      </c>
      <c r="M74" s="26"/>
      <c r="N74" s="27"/>
      <c r="O74" s="27"/>
      <c r="P74" s="21" t="e">
        <f>Tableau14[[#This Row],[Prix TTC 
du conditionnement]]/Tableau14[[#This Row],[Conditionnement proposé par le candidat, exprimé en unité de mesure]]</f>
        <v>#DIV/0!</v>
      </c>
      <c r="Q74" s="27" t="e">
        <f>Tableau14[[#This Row],[Prix TTC 
de l''unité de mesure]]*Tableau14[[#This Row],[Quantité annuelle indicative (non contractuelle), exprimée en unité de mesure]]</f>
        <v>#DIV/0!</v>
      </c>
      <c r="R74" s="22"/>
    </row>
    <row r="75" spans="1:18" ht="24" customHeight="1" x14ac:dyDescent="0.25">
      <c r="A75" s="22"/>
      <c r="B75" s="22"/>
      <c r="C75" s="22"/>
      <c r="D75" s="30" t="s">
        <v>174</v>
      </c>
      <c r="E75" s="67" t="s">
        <v>129</v>
      </c>
      <c r="F75" s="30" t="s">
        <v>32</v>
      </c>
      <c r="G75" s="30" t="s">
        <v>31</v>
      </c>
      <c r="H75" s="31">
        <v>8.64</v>
      </c>
      <c r="I75" s="31">
        <v>10</v>
      </c>
      <c r="J75" s="31">
        <f>Tableau14[[#This Row],[Quantité annuelle indicative (non contractuelle), exprimée en unité de conditionnement ]]*Tableau14[[#This Row],[Conditionnement préféré par l''université, exprimé en unité de mesure]]</f>
        <v>86.4</v>
      </c>
      <c r="K75" s="19"/>
      <c r="L75" s="44" t="str">
        <f>CONCATENATE("MIN : ",ROUND(Tableau14[[#This Row],[Conditionnement préféré par l''université, exprimé en unité de mesure]]/5,2)," - ","MAX : ",ROUND(Tableau14[[#This Row],[Conditionnement préféré par l''université, exprimé en unité de mesure]]*5,2))</f>
        <v>MIN : 1,73 - MAX : 43,2</v>
      </c>
      <c r="M75" s="26"/>
      <c r="N75" s="27"/>
      <c r="O75" s="27"/>
      <c r="P75" s="21" t="e">
        <f>Tableau14[[#This Row],[Prix TTC 
du conditionnement]]/Tableau14[[#This Row],[Conditionnement proposé par le candidat, exprimé en unité de mesure]]</f>
        <v>#DIV/0!</v>
      </c>
      <c r="Q75" s="27" t="e">
        <f>Tableau14[[#This Row],[Prix TTC 
de l''unité de mesure]]*Tableau14[[#This Row],[Quantité annuelle indicative (non contractuelle), exprimée en unité de mesure]]</f>
        <v>#DIV/0!</v>
      </c>
      <c r="R75" s="22"/>
    </row>
    <row r="76" spans="1:18" ht="24" customHeight="1" x14ac:dyDescent="0.25">
      <c r="A76" s="22"/>
      <c r="B76" s="22"/>
      <c r="C76" s="22"/>
      <c r="D76" s="51" t="s">
        <v>175</v>
      </c>
      <c r="E76" s="67" t="s">
        <v>35</v>
      </c>
      <c r="F76" s="51" t="s">
        <v>32</v>
      </c>
      <c r="G76" s="51" t="s">
        <v>31</v>
      </c>
      <c r="H76" s="52">
        <v>2.88</v>
      </c>
      <c r="I76" s="52">
        <v>10</v>
      </c>
      <c r="J76" s="52">
        <f>Tableau14[[#This Row],[Quantité annuelle indicative (non contractuelle), exprimée en unité de conditionnement ]]*Tableau14[[#This Row],[Conditionnement préféré par l''université, exprimé en unité de mesure]]</f>
        <v>28.799999999999997</v>
      </c>
      <c r="K76" s="19"/>
      <c r="L76" s="44" t="str">
        <f>CONCATENATE("MIN : ",ROUND(Tableau14[[#This Row],[Conditionnement préféré par l''université, exprimé en unité de mesure]]/5,2)," - ","MAX : ",ROUND(Tableau14[[#This Row],[Conditionnement préféré par l''université, exprimé en unité de mesure]]*5,2))</f>
        <v>MIN : 0,58 - MAX : 14,4</v>
      </c>
      <c r="M76" s="26"/>
      <c r="N76" s="27"/>
      <c r="O76" s="27"/>
      <c r="P76" s="21" t="e">
        <f>Tableau14[[#This Row],[Prix TTC 
du conditionnement]]/Tableau14[[#This Row],[Conditionnement proposé par le candidat, exprimé en unité de mesure]]</f>
        <v>#DIV/0!</v>
      </c>
      <c r="Q76" s="27" t="e">
        <f>Tableau14[[#This Row],[Prix TTC 
de l''unité de mesure]]*Tableau14[[#This Row],[Quantité annuelle indicative (non contractuelle), exprimée en unité de mesure]]</f>
        <v>#DIV/0!</v>
      </c>
      <c r="R76" s="22"/>
    </row>
    <row r="77" spans="1:18" ht="24" customHeight="1" x14ac:dyDescent="0.25">
      <c r="A77" s="22"/>
      <c r="B77" s="22"/>
      <c r="C77" s="22"/>
      <c r="D77" s="51" t="s">
        <v>176</v>
      </c>
      <c r="E77" s="67" t="s">
        <v>36</v>
      </c>
      <c r="F77" s="51" t="s">
        <v>32</v>
      </c>
      <c r="G77" s="51" t="s">
        <v>37</v>
      </c>
      <c r="H77" s="52">
        <v>3</v>
      </c>
      <c r="I77" s="52">
        <v>20</v>
      </c>
      <c r="J77" s="52">
        <f>Tableau14[[#This Row],[Quantité annuelle indicative (non contractuelle), exprimée en unité de conditionnement ]]*Tableau14[[#This Row],[Conditionnement préféré par l''université, exprimé en unité de mesure]]</f>
        <v>60</v>
      </c>
      <c r="K77" s="19"/>
      <c r="L77" s="44" t="str">
        <f>CONCATENATE("MIN : ",ROUND(Tableau14[[#This Row],[Conditionnement préféré par l''université, exprimé en unité de mesure]]/5,2)," - ","MAX : ",ROUND(Tableau14[[#This Row],[Conditionnement préféré par l''université, exprimé en unité de mesure]]*5,2))</f>
        <v>MIN : 0,6 - MAX : 15</v>
      </c>
      <c r="M77" s="26"/>
      <c r="N77" s="27"/>
      <c r="O77" s="27"/>
      <c r="P77" s="21" t="e">
        <f>Tableau14[[#This Row],[Prix TTC 
du conditionnement]]/Tableau14[[#This Row],[Conditionnement proposé par le candidat, exprimé en unité de mesure]]</f>
        <v>#DIV/0!</v>
      </c>
      <c r="Q77" s="27" t="e">
        <f>Tableau14[[#This Row],[Prix TTC 
de l''unité de mesure]]*Tableau14[[#This Row],[Quantité annuelle indicative (non contractuelle), exprimée en unité de mesure]]</f>
        <v>#DIV/0!</v>
      </c>
      <c r="R77" s="22"/>
    </row>
    <row r="78" spans="1:18" ht="24" customHeight="1" x14ac:dyDescent="0.25">
      <c r="A78" s="22"/>
      <c r="B78" s="22"/>
      <c r="C78" s="22"/>
      <c r="D78" s="51" t="s">
        <v>177</v>
      </c>
      <c r="E78" s="67" t="s">
        <v>38</v>
      </c>
      <c r="F78" s="51" t="s">
        <v>32</v>
      </c>
      <c r="G78" s="51" t="s">
        <v>23</v>
      </c>
      <c r="H78" s="52">
        <v>60</v>
      </c>
      <c r="I78" s="52">
        <v>10</v>
      </c>
      <c r="J78" s="52">
        <f>Tableau14[[#This Row],[Quantité annuelle indicative (non contractuelle), exprimée en unité de conditionnement ]]*Tableau14[[#This Row],[Conditionnement préféré par l''université, exprimé en unité de mesure]]</f>
        <v>600</v>
      </c>
      <c r="K78" s="19"/>
      <c r="L78" s="44" t="str">
        <f>CONCATENATE("MIN : ",ROUND(Tableau14[[#This Row],[Conditionnement préféré par l''université, exprimé en unité de mesure]]/5,2)," - ","MAX : ",ROUND(Tableau14[[#This Row],[Conditionnement préféré par l''université, exprimé en unité de mesure]]*5,2))</f>
        <v>MIN : 12 - MAX : 300</v>
      </c>
      <c r="M78" s="26"/>
      <c r="N78" s="27"/>
      <c r="O78" s="27"/>
      <c r="P78" s="21" t="e">
        <f>Tableau14[[#This Row],[Prix TTC 
du conditionnement]]/Tableau14[[#This Row],[Conditionnement proposé par le candidat, exprimé en unité de mesure]]</f>
        <v>#DIV/0!</v>
      </c>
      <c r="Q78" s="27" t="e">
        <f>Tableau14[[#This Row],[Prix TTC 
de l''unité de mesure]]*Tableau14[[#This Row],[Quantité annuelle indicative (non contractuelle), exprimée en unité de mesure]]</f>
        <v>#DIV/0!</v>
      </c>
      <c r="R78" s="22"/>
    </row>
    <row r="79" spans="1:18" ht="24" customHeight="1" x14ac:dyDescent="0.25">
      <c r="A79" s="22"/>
      <c r="B79" s="22"/>
      <c r="C79" s="22"/>
      <c r="D79" s="51" t="s">
        <v>178</v>
      </c>
      <c r="E79" s="67" t="s">
        <v>39</v>
      </c>
      <c r="F79" s="51" t="s">
        <v>32</v>
      </c>
      <c r="G79" s="51" t="s">
        <v>23</v>
      </c>
      <c r="H79" s="52">
        <v>60</v>
      </c>
      <c r="I79" s="52">
        <v>10</v>
      </c>
      <c r="J79" s="52">
        <f>Tableau14[[#This Row],[Quantité annuelle indicative (non contractuelle), exprimée en unité de conditionnement ]]*Tableau14[[#This Row],[Conditionnement préféré par l''université, exprimé en unité de mesure]]</f>
        <v>600</v>
      </c>
      <c r="K79" s="19"/>
      <c r="L79" s="44" t="str">
        <f>CONCATENATE("MIN : ",ROUND(Tableau14[[#This Row],[Conditionnement préféré par l''université, exprimé en unité de mesure]]/5,2)," - ","MAX : ",ROUND(Tableau14[[#This Row],[Conditionnement préféré par l''université, exprimé en unité de mesure]]*5,2))</f>
        <v>MIN : 12 - MAX : 300</v>
      </c>
      <c r="M79" s="26"/>
      <c r="N79" s="27"/>
      <c r="O79" s="27"/>
      <c r="P79" s="21" t="e">
        <f>Tableau14[[#This Row],[Prix TTC 
du conditionnement]]/Tableau14[[#This Row],[Conditionnement proposé par le candidat, exprimé en unité de mesure]]</f>
        <v>#DIV/0!</v>
      </c>
      <c r="Q79" s="27" t="e">
        <f>Tableau14[[#This Row],[Prix TTC 
de l''unité de mesure]]*Tableau14[[#This Row],[Quantité annuelle indicative (non contractuelle), exprimée en unité de mesure]]</f>
        <v>#DIV/0!</v>
      </c>
      <c r="R79" s="22"/>
    </row>
    <row r="80" spans="1:18" ht="24" customHeight="1" x14ac:dyDescent="0.25">
      <c r="A80" s="22"/>
      <c r="B80" s="22"/>
      <c r="C80" s="22"/>
      <c r="D80" s="54" t="s">
        <v>179</v>
      </c>
      <c r="E80" s="71" t="s">
        <v>127</v>
      </c>
      <c r="F80" s="54" t="s">
        <v>32</v>
      </c>
      <c r="G80" s="54" t="s">
        <v>37</v>
      </c>
      <c r="H80" s="55">
        <v>3.6</v>
      </c>
      <c r="I80" s="55">
        <v>10</v>
      </c>
      <c r="J80" s="55">
        <f>Tableau14[[#This Row],[Quantité annuelle indicative (non contractuelle), exprimée en unité de conditionnement ]]*Tableau14[[#This Row],[Conditionnement préféré par l''université, exprimé en unité de mesure]]</f>
        <v>36</v>
      </c>
      <c r="K80" s="73"/>
      <c r="L80" s="119" t="str">
        <f>CONCATENATE("MIN : ",ROUND(Tableau14[[#This Row],[Conditionnement préféré par l''université, exprimé en unité de mesure]]/5,2)," - ","MAX : ",ROUND(Tableau14[[#This Row],[Conditionnement préféré par l''université, exprimé en unité de mesure]]*5,2))</f>
        <v>MIN : 0,72 - MAX : 18</v>
      </c>
      <c r="M80" s="74"/>
      <c r="N80" s="75"/>
      <c r="O80" s="75"/>
      <c r="P80" s="76" t="e">
        <f>Tableau14[[#This Row],[Prix TTC 
du conditionnement]]/Tableau14[[#This Row],[Conditionnement proposé par le candidat, exprimé en unité de mesure]]</f>
        <v>#DIV/0!</v>
      </c>
      <c r="Q80" s="75" t="e">
        <f>Tableau14[[#This Row],[Prix TTC 
de l''unité de mesure]]*Tableau14[[#This Row],[Quantité annuelle indicative (non contractuelle), exprimée en unité de mesure]]</f>
        <v>#DIV/0!</v>
      </c>
      <c r="R80" s="22"/>
    </row>
    <row r="81" spans="1:18" ht="24" customHeight="1" x14ac:dyDescent="0.25">
      <c r="A81" s="22"/>
      <c r="B81" s="22"/>
      <c r="C81" s="22"/>
      <c r="D81" s="54" t="s">
        <v>180</v>
      </c>
      <c r="E81" s="71" t="s">
        <v>126</v>
      </c>
      <c r="F81" s="54" t="s">
        <v>32</v>
      </c>
      <c r="G81" s="54" t="s">
        <v>37</v>
      </c>
      <c r="H81" s="55">
        <v>2.5</v>
      </c>
      <c r="I81" s="55">
        <v>10</v>
      </c>
      <c r="J81" s="55">
        <f>Tableau14[[#This Row],[Quantité annuelle indicative (non contractuelle), exprimée en unité de conditionnement ]]*Tableau14[[#This Row],[Conditionnement préféré par l''université, exprimé en unité de mesure]]</f>
        <v>25</v>
      </c>
      <c r="K81" s="77"/>
      <c r="L81" s="119" t="str">
        <f>CONCATENATE("MIN : ",ROUND(Tableau14[[#This Row],[Conditionnement préféré par l''université, exprimé en unité de mesure]]/5,2)," - ","MAX : ",ROUND(Tableau14[[#This Row],[Conditionnement préféré par l''université, exprimé en unité de mesure]]*5,2))</f>
        <v>MIN : 0,5 - MAX : 12,5</v>
      </c>
      <c r="M81" s="74"/>
      <c r="N81" s="75"/>
      <c r="O81" s="75"/>
      <c r="P81" s="76" t="e">
        <f>Tableau14[[#This Row],[Prix TTC 
du conditionnement]]/Tableau14[[#This Row],[Conditionnement proposé par le candidat, exprimé en unité de mesure]]</f>
        <v>#DIV/0!</v>
      </c>
      <c r="Q81" s="75" t="e">
        <f>Tableau14[[#This Row],[Prix TTC 
de l''unité de mesure]]*Tableau14[[#This Row],[Quantité annuelle indicative (non contractuelle), exprimée en unité de mesure]]</f>
        <v>#DIV/0!</v>
      </c>
      <c r="R81" s="22"/>
    </row>
    <row r="82" spans="1:18" ht="24" customHeight="1" thickBot="1" x14ac:dyDescent="0.3">
      <c r="A82" s="22"/>
      <c r="B82" s="22"/>
      <c r="C82" s="22"/>
      <c r="D82" s="24"/>
      <c r="E82" s="68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</row>
    <row r="83" spans="1:18" ht="39.950000000000003" customHeight="1" thickBot="1" x14ac:dyDescent="0.3">
      <c r="A83" s="22"/>
      <c r="B83" s="22"/>
      <c r="C83" s="32"/>
      <c r="D83" s="79" t="s">
        <v>40</v>
      </c>
      <c r="E83" s="80"/>
      <c r="F83" s="80"/>
      <c r="G83" s="80"/>
      <c r="H83" s="80"/>
      <c r="I83" s="80"/>
      <c r="J83" s="80"/>
      <c r="K83" s="80"/>
      <c r="L83" s="80"/>
      <c r="M83" s="80"/>
      <c r="N83" s="80"/>
      <c r="O83" s="81"/>
      <c r="P83" s="82"/>
      <c r="Q83" s="83"/>
    </row>
    <row r="84" spans="1:18" ht="24" customHeight="1" thickBot="1" x14ac:dyDescent="0.3">
      <c r="A84" s="22"/>
      <c r="B84" s="22"/>
      <c r="C84" s="22"/>
      <c r="D84" s="25"/>
      <c r="E84" s="69"/>
      <c r="F84" s="25"/>
      <c r="G84" s="25"/>
      <c r="H84" s="25"/>
      <c r="I84" s="25"/>
      <c r="J84" s="25"/>
      <c r="K84" s="25"/>
      <c r="L84" s="25"/>
      <c r="M84" s="25"/>
      <c r="N84" s="25"/>
      <c r="O84" s="34"/>
      <c r="P84" s="34"/>
      <c r="Q84" s="25"/>
    </row>
    <row r="85" spans="1:18" s="1" customFormat="1" ht="70.5" customHeight="1" thickBot="1" x14ac:dyDescent="0.3">
      <c r="A85" s="22"/>
      <c r="B85" s="22"/>
      <c r="C85" s="22"/>
      <c r="D85" s="33" t="s">
        <v>22</v>
      </c>
      <c r="E85" s="72" t="s">
        <v>27</v>
      </c>
      <c r="F85" s="3" t="s">
        <v>0</v>
      </c>
      <c r="G85" s="3" t="s">
        <v>1</v>
      </c>
      <c r="H85" s="3" t="s">
        <v>2</v>
      </c>
      <c r="I85" s="3" t="s">
        <v>3</v>
      </c>
      <c r="J85" s="3" t="s">
        <v>4</v>
      </c>
      <c r="K85" s="4" t="s">
        <v>5</v>
      </c>
      <c r="L85" s="5" t="s">
        <v>233</v>
      </c>
      <c r="M85" s="5" t="s">
        <v>6</v>
      </c>
      <c r="N85" s="5" t="s">
        <v>8</v>
      </c>
      <c r="O85" s="5" t="s">
        <v>9</v>
      </c>
      <c r="P85" s="6" t="s">
        <v>10</v>
      </c>
      <c r="Q85" s="7" t="s">
        <v>7</v>
      </c>
      <c r="R85" s="22"/>
    </row>
    <row r="86" spans="1:18" ht="24" customHeight="1" x14ac:dyDescent="0.25">
      <c r="A86" s="22"/>
      <c r="B86" s="22"/>
      <c r="C86" s="22"/>
      <c r="D86" s="51" t="s">
        <v>181</v>
      </c>
      <c r="E86" s="67" t="s">
        <v>41</v>
      </c>
      <c r="F86" s="51" t="s">
        <v>32</v>
      </c>
      <c r="G86" s="51" t="s">
        <v>31</v>
      </c>
      <c r="H86" s="52">
        <v>0.33</v>
      </c>
      <c r="I86" s="52">
        <v>30</v>
      </c>
      <c r="J86" s="52">
        <f>Tableau147[[#This Row],[Quantité annuelle indicative (non contractuelle), exprimée en unité de conditionnement ]]*Tableau147[[#This Row],[Conditionnement préféré par l''université, exprimé en unité de mesure]]</f>
        <v>9.9</v>
      </c>
      <c r="K86" s="19"/>
      <c r="L86" s="44" t="str">
        <f>CONCATENATE("MIN : ",ROUND(Tableau147[[#This Row],[Conditionnement préféré par l''université, exprimé en unité de mesure]]/5,2)," - ","MAX : ",ROUND(Tableau147[[#This Row],[Conditionnement préféré par l''université, exprimé en unité de mesure]]*5,2))</f>
        <v>MIN : 0,07 - MAX : 1,65</v>
      </c>
      <c r="M86" s="26"/>
      <c r="N86" s="27"/>
      <c r="O86" s="27"/>
      <c r="P86" s="21" t="e">
        <f>Tableau147[[#This Row],[Prix TTC 
du conditionnement]]/Tableau147[[#This Row],[Conditionnement proposé par le candidat, exprimé en unité de mesure]]</f>
        <v>#DIV/0!</v>
      </c>
      <c r="Q86" s="27" t="e">
        <f>Tableau147[[#This Row],[Prix TTC 
de l''unité de mesure]]*Tableau147[[#This Row],[Quantité annuelle indicative (non contractuelle), exprimée en unité de mesure]]</f>
        <v>#DIV/0!</v>
      </c>
      <c r="R86" s="22"/>
    </row>
    <row r="87" spans="1:18" ht="24" customHeight="1" x14ac:dyDescent="0.25">
      <c r="A87" s="22"/>
      <c r="B87" s="22"/>
      <c r="C87" s="22"/>
      <c r="D87" s="51" t="s">
        <v>182</v>
      </c>
      <c r="E87" s="67" t="s">
        <v>42</v>
      </c>
      <c r="F87" s="51" t="s">
        <v>32</v>
      </c>
      <c r="G87" s="51" t="s">
        <v>31</v>
      </c>
      <c r="H87" s="52">
        <v>0.33</v>
      </c>
      <c r="I87" s="52">
        <v>30</v>
      </c>
      <c r="J87" s="52">
        <f>Tableau147[[#This Row],[Quantité annuelle indicative (non contractuelle), exprimée en unité de conditionnement ]]*Tableau147[[#This Row],[Conditionnement préféré par l''université, exprimé en unité de mesure]]</f>
        <v>9.9</v>
      </c>
      <c r="K87" s="19"/>
      <c r="L87" s="44" t="str">
        <f>CONCATENATE("MIN : ",ROUND(Tableau147[[#This Row],[Conditionnement préféré par l''université, exprimé en unité de mesure]]/5,2)," - ","MAX : ",ROUND(Tableau147[[#This Row],[Conditionnement préféré par l''université, exprimé en unité de mesure]]*5,2))</f>
        <v>MIN : 0,07 - MAX : 1,65</v>
      </c>
      <c r="M87" s="26"/>
      <c r="N87" s="27"/>
      <c r="O87" s="27"/>
      <c r="P87" s="21" t="e">
        <f>Tableau147[[#This Row],[Prix TTC 
du conditionnement]]/Tableau147[[#This Row],[Conditionnement proposé par le candidat, exprimé en unité de mesure]]</f>
        <v>#DIV/0!</v>
      </c>
      <c r="Q87" s="27" t="e">
        <f>Tableau147[[#This Row],[Prix TTC 
de l''unité de mesure]]*Tableau147[[#This Row],[Quantité annuelle indicative (non contractuelle), exprimée en unité de mesure]]</f>
        <v>#DIV/0!</v>
      </c>
      <c r="R87" s="22"/>
    </row>
    <row r="88" spans="1:18" ht="24" customHeight="1" x14ac:dyDescent="0.25">
      <c r="A88" s="22"/>
      <c r="B88" s="22"/>
      <c r="C88" s="22"/>
      <c r="D88" s="51" t="s">
        <v>183</v>
      </c>
      <c r="E88" s="67" t="s">
        <v>43</v>
      </c>
      <c r="F88" s="51" t="s">
        <v>32</v>
      </c>
      <c r="G88" s="51" t="s">
        <v>31</v>
      </c>
      <c r="H88" s="52">
        <v>0.33</v>
      </c>
      <c r="I88" s="52">
        <v>30</v>
      </c>
      <c r="J88" s="52">
        <f>Tableau147[[#This Row],[Quantité annuelle indicative (non contractuelle), exprimée en unité de conditionnement ]]*Tableau147[[#This Row],[Conditionnement préféré par l''université, exprimé en unité de mesure]]</f>
        <v>9.9</v>
      </c>
      <c r="K88" s="19"/>
      <c r="L88" s="44" t="str">
        <f>CONCATENATE("MIN : ",ROUND(Tableau147[[#This Row],[Conditionnement préféré par l''université, exprimé en unité de mesure]]/5,2)," - ","MAX : ",ROUND(Tableau147[[#This Row],[Conditionnement préféré par l''université, exprimé en unité de mesure]]*5,2))</f>
        <v>MIN : 0,07 - MAX : 1,65</v>
      </c>
      <c r="M88" s="26"/>
      <c r="N88" s="27"/>
      <c r="O88" s="27"/>
      <c r="P88" s="21" t="e">
        <f>Tableau147[[#This Row],[Prix TTC 
du conditionnement]]/Tableau147[[#This Row],[Conditionnement proposé par le candidat, exprimé en unité de mesure]]</f>
        <v>#DIV/0!</v>
      </c>
      <c r="Q88" s="27" t="e">
        <f>Tableau147[[#This Row],[Prix TTC 
de l''unité de mesure]]*Tableau147[[#This Row],[Quantité annuelle indicative (non contractuelle), exprimée en unité de mesure]]</f>
        <v>#DIV/0!</v>
      </c>
      <c r="R88" s="22"/>
    </row>
    <row r="89" spans="1:18" ht="24" customHeight="1" x14ac:dyDescent="0.25">
      <c r="A89" s="22"/>
      <c r="B89" s="22"/>
      <c r="C89" s="22"/>
      <c r="D89" s="51" t="s">
        <v>184</v>
      </c>
      <c r="E89" s="67" t="s">
        <v>44</v>
      </c>
      <c r="F89" s="51" t="s">
        <v>32</v>
      </c>
      <c r="G89" s="51" t="s">
        <v>31</v>
      </c>
      <c r="H89" s="52">
        <v>0.33</v>
      </c>
      <c r="I89" s="52">
        <v>30</v>
      </c>
      <c r="J89" s="52">
        <f>Tableau147[[#This Row],[Quantité annuelle indicative (non contractuelle), exprimée en unité de conditionnement ]]*Tableau147[[#This Row],[Conditionnement préféré par l''université, exprimé en unité de mesure]]</f>
        <v>9.9</v>
      </c>
      <c r="K89" s="19"/>
      <c r="L89" s="44" t="str">
        <f>CONCATENATE("MIN : ",ROUND(Tableau147[[#This Row],[Conditionnement préféré par l''université, exprimé en unité de mesure]]/5,2)," - ","MAX : ",ROUND(Tableau147[[#This Row],[Conditionnement préféré par l''université, exprimé en unité de mesure]]*5,2))</f>
        <v>MIN : 0,07 - MAX : 1,65</v>
      </c>
      <c r="M89" s="26"/>
      <c r="N89" s="27"/>
      <c r="O89" s="27"/>
      <c r="P89" s="21" t="e">
        <f>Tableau147[[#This Row],[Prix TTC 
du conditionnement]]/Tableau147[[#This Row],[Conditionnement proposé par le candidat, exprimé en unité de mesure]]</f>
        <v>#DIV/0!</v>
      </c>
      <c r="Q89" s="27" t="e">
        <f>Tableau147[[#This Row],[Prix TTC 
de l''unité de mesure]]*Tableau147[[#This Row],[Quantité annuelle indicative (non contractuelle), exprimée en unité de mesure]]</f>
        <v>#DIV/0!</v>
      </c>
      <c r="R89" s="22"/>
    </row>
    <row r="90" spans="1:18" ht="24" customHeight="1" x14ac:dyDescent="0.25">
      <c r="A90" s="22"/>
      <c r="B90" s="22"/>
      <c r="C90" s="22"/>
      <c r="D90" s="51" t="s">
        <v>185</v>
      </c>
      <c r="E90" s="67" t="s">
        <v>45</v>
      </c>
      <c r="F90" s="51" t="s">
        <v>32</v>
      </c>
      <c r="G90" s="51" t="s">
        <v>31</v>
      </c>
      <c r="H90" s="52">
        <v>0.33</v>
      </c>
      <c r="I90" s="52">
        <v>30</v>
      </c>
      <c r="J90" s="52">
        <f>Tableau147[[#This Row],[Quantité annuelle indicative (non contractuelle), exprimée en unité de conditionnement ]]*Tableau147[[#This Row],[Conditionnement préféré par l''université, exprimé en unité de mesure]]</f>
        <v>9.9</v>
      </c>
      <c r="K90" s="19"/>
      <c r="L90" s="44" t="str">
        <f>CONCATENATE("MIN : ",ROUND(Tableau147[[#This Row],[Conditionnement préféré par l''université, exprimé en unité de mesure]]/5,2)," - ","MAX : ",ROUND(Tableau147[[#This Row],[Conditionnement préféré par l''université, exprimé en unité de mesure]]*5,2))</f>
        <v>MIN : 0,07 - MAX : 1,65</v>
      </c>
      <c r="M90" s="26"/>
      <c r="N90" s="27"/>
      <c r="O90" s="27"/>
      <c r="P90" s="21" t="e">
        <f>Tableau147[[#This Row],[Prix TTC 
du conditionnement]]/Tableau147[[#This Row],[Conditionnement proposé par le candidat, exprimé en unité de mesure]]</f>
        <v>#DIV/0!</v>
      </c>
      <c r="Q90" s="27" t="e">
        <f>Tableau147[[#This Row],[Prix TTC 
de l''unité de mesure]]*Tableau147[[#This Row],[Quantité annuelle indicative (non contractuelle), exprimée en unité de mesure]]</f>
        <v>#DIV/0!</v>
      </c>
      <c r="R90" s="22"/>
    </row>
    <row r="91" spans="1:18" ht="24" customHeight="1" x14ac:dyDescent="0.25">
      <c r="A91" s="22"/>
      <c r="B91" s="22"/>
      <c r="C91" s="22"/>
      <c r="D91" s="51" t="s">
        <v>186</v>
      </c>
      <c r="E91" s="67" t="s">
        <v>46</v>
      </c>
      <c r="F91" s="51" t="s">
        <v>32</v>
      </c>
      <c r="G91" s="51" t="s">
        <v>31</v>
      </c>
      <c r="H91" s="52">
        <v>0.33</v>
      </c>
      <c r="I91" s="52">
        <v>30</v>
      </c>
      <c r="J91" s="52">
        <f>Tableau147[[#This Row],[Quantité annuelle indicative (non contractuelle), exprimée en unité de conditionnement ]]*Tableau147[[#This Row],[Conditionnement préféré par l''université, exprimé en unité de mesure]]</f>
        <v>9.9</v>
      </c>
      <c r="K91" s="19"/>
      <c r="L91" s="44" t="str">
        <f>CONCATENATE("MIN : ",ROUND(Tableau147[[#This Row],[Conditionnement préféré par l''université, exprimé en unité de mesure]]/5,2)," - ","MAX : ",ROUND(Tableau147[[#This Row],[Conditionnement préféré par l''université, exprimé en unité de mesure]]*5,2))</f>
        <v>MIN : 0,07 - MAX : 1,65</v>
      </c>
      <c r="M91" s="26"/>
      <c r="N91" s="27"/>
      <c r="O91" s="27"/>
      <c r="P91" s="21" t="e">
        <f>Tableau147[[#This Row],[Prix TTC 
du conditionnement]]/Tableau147[[#This Row],[Conditionnement proposé par le candidat, exprimé en unité de mesure]]</f>
        <v>#DIV/0!</v>
      </c>
      <c r="Q91" s="27" t="e">
        <f>Tableau147[[#This Row],[Prix TTC 
de l''unité de mesure]]*Tableau147[[#This Row],[Quantité annuelle indicative (non contractuelle), exprimée en unité de mesure]]</f>
        <v>#DIV/0!</v>
      </c>
      <c r="R91" s="22"/>
    </row>
    <row r="92" spans="1:18" ht="24" customHeight="1" x14ac:dyDescent="0.25">
      <c r="A92" s="22"/>
      <c r="B92" s="22"/>
      <c r="C92" s="22"/>
      <c r="D92" s="51" t="s">
        <v>187</v>
      </c>
      <c r="E92" s="67" t="s">
        <v>47</v>
      </c>
      <c r="F92" s="51" t="s">
        <v>32</v>
      </c>
      <c r="G92" s="51" t="s">
        <v>31</v>
      </c>
      <c r="H92" s="52">
        <v>0.33</v>
      </c>
      <c r="I92" s="52">
        <v>30</v>
      </c>
      <c r="J92" s="52">
        <f>Tableau147[[#This Row],[Quantité annuelle indicative (non contractuelle), exprimée en unité de conditionnement ]]*Tableau147[[#This Row],[Conditionnement préféré par l''université, exprimé en unité de mesure]]</f>
        <v>9.9</v>
      </c>
      <c r="K92" s="19"/>
      <c r="L92" s="44" t="str">
        <f>CONCATENATE("MIN : ",ROUND(Tableau147[[#This Row],[Conditionnement préféré par l''université, exprimé en unité de mesure]]/5,2)," - ","MAX : ",ROUND(Tableau147[[#This Row],[Conditionnement préféré par l''université, exprimé en unité de mesure]]*5,2))</f>
        <v>MIN : 0,07 - MAX : 1,65</v>
      </c>
      <c r="M92" s="26"/>
      <c r="N92" s="27"/>
      <c r="O92" s="27"/>
      <c r="P92" s="21" t="e">
        <f>Tableau147[[#This Row],[Prix TTC 
du conditionnement]]/Tableau147[[#This Row],[Conditionnement proposé par le candidat, exprimé en unité de mesure]]</f>
        <v>#DIV/0!</v>
      </c>
      <c r="Q92" s="27" t="e">
        <f>Tableau147[[#This Row],[Prix TTC 
de l''unité de mesure]]*Tableau147[[#This Row],[Quantité annuelle indicative (non contractuelle), exprimée en unité de mesure]]</f>
        <v>#DIV/0!</v>
      </c>
      <c r="R92" s="22"/>
    </row>
    <row r="93" spans="1:18" ht="24" customHeight="1" x14ac:dyDescent="0.25">
      <c r="A93" s="22"/>
      <c r="B93" s="22"/>
      <c r="C93" s="22"/>
      <c r="D93" s="51" t="s">
        <v>188</v>
      </c>
      <c r="E93" s="67" t="s">
        <v>48</v>
      </c>
      <c r="F93" s="51" t="s">
        <v>32</v>
      </c>
      <c r="G93" s="51" t="s">
        <v>31</v>
      </c>
      <c r="H93" s="52">
        <v>0.33</v>
      </c>
      <c r="I93" s="52">
        <v>30</v>
      </c>
      <c r="J93" s="52">
        <f>Tableau147[[#This Row],[Quantité annuelle indicative (non contractuelle), exprimée en unité de conditionnement ]]*Tableau147[[#This Row],[Conditionnement préféré par l''université, exprimé en unité de mesure]]</f>
        <v>9.9</v>
      </c>
      <c r="K93" s="19"/>
      <c r="L93" s="44" t="str">
        <f>CONCATENATE("MIN : ",ROUND(Tableau147[[#This Row],[Conditionnement préféré par l''université, exprimé en unité de mesure]]/5,2)," - ","MAX : ",ROUND(Tableau147[[#This Row],[Conditionnement préféré par l''université, exprimé en unité de mesure]]*5,2))</f>
        <v>MIN : 0,07 - MAX : 1,65</v>
      </c>
      <c r="M93" s="26"/>
      <c r="N93" s="27"/>
      <c r="O93" s="27"/>
      <c r="P93" s="21" t="e">
        <f>Tableau147[[#This Row],[Prix TTC 
du conditionnement]]/Tableau147[[#This Row],[Conditionnement proposé par le candidat, exprimé en unité de mesure]]</f>
        <v>#DIV/0!</v>
      </c>
      <c r="Q93" s="27" t="e">
        <f>Tableau147[[#This Row],[Prix TTC 
de l''unité de mesure]]*Tableau147[[#This Row],[Quantité annuelle indicative (non contractuelle), exprimée en unité de mesure]]</f>
        <v>#DIV/0!</v>
      </c>
      <c r="R93" s="22"/>
    </row>
    <row r="94" spans="1:18" ht="24" customHeight="1" x14ac:dyDescent="0.25">
      <c r="A94" s="22"/>
      <c r="B94" s="22"/>
      <c r="C94" s="22"/>
      <c r="D94" s="51" t="s">
        <v>189</v>
      </c>
      <c r="E94" s="67" t="s">
        <v>49</v>
      </c>
      <c r="F94" s="51" t="s">
        <v>32</v>
      </c>
      <c r="G94" s="51" t="s">
        <v>31</v>
      </c>
      <c r="H94" s="52">
        <v>3.12</v>
      </c>
      <c r="I94" s="52">
        <v>15</v>
      </c>
      <c r="J94" s="52">
        <f>Tableau147[[#This Row],[Quantité annuelle indicative (non contractuelle), exprimée en unité de conditionnement ]]*Tableau147[[#This Row],[Conditionnement préféré par l''université, exprimé en unité de mesure]]</f>
        <v>46.800000000000004</v>
      </c>
      <c r="K94" s="19"/>
      <c r="L94" s="44" t="str">
        <f>CONCATENATE("MIN : ",ROUND(Tableau147[[#This Row],[Conditionnement préféré par l''université, exprimé en unité de mesure]]/5,2)," - ","MAX : ",ROUND(Tableau147[[#This Row],[Conditionnement préféré par l''université, exprimé en unité de mesure]]*5,2))</f>
        <v>MIN : 0,62 - MAX : 15,6</v>
      </c>
      <c r="M94" s="26"/>
      <c r="N94" s="27"/>
      <c r="O94" s="27"/>
      <c r="P94" s="21" t="e">
        <f>Tableau147[[#This Row],[Prix TTC 
du conditionnement]]/Tableau147[[#This Row],[Conditionnement proposé par le candidat, exprimé en unité de mesure]]</f>
        <v>#DIV/0!</v>
      </c>
      <c r="Q94" s="27" t="e">
        <f>Tableau147[[#This Row],[Prix TTC 
de l''unité de mesure]]*Tableau147[[#This Row],[Quantité annuelle indicative (non contractuelle), exprimée en unité de mesure]]</f>
        <v>#DIV/0!</v>
      </c>
      <c r="R94" s="22"/>
    </row>
    <row r="95" spans="1:18" ht="24" customHeight="1" x14ac:dyDescent="0.25">
      <c r="A95" s="22"/>
      <c r="B95" s="22"/>
      <c r="C95" s="22"/>
      <c r="D95" s="51" t="s">
        <v>190</v>
      </c>
      <c r="E95" s="67" t="s">
        <v>50</v>
      </c>
      <c r="F95" s="51" t="s">
        <v>32</v>
      </c>
      <c r="G95" s="51" t="s">
        <v>31</v>
      </c>
      <c r="H95" s="52">
        <v>3.12</v>
      </c>
      <c r="I95" s="52">
        <v>15</v>
      </c>
      <c r="J95" s="52">
        <f>Tableau147[[#This Row],[Quantité annuelle indicative (non contractuelle), exprimée en unité de conditionnement ]]*Tableau147[[#This Row],[Conditionnement préféré par l''université, exprimé en unité de mesure]]</f>
        <v>46.800000000000004</v>
      </c>
      <c r="K95" s="19"/>
      <c r="L95" s="44" t="str">
        <f>CONCATENATE("MIN : ",ROUND(Tableau147[[#This Row],[Conditionnement préféré par l''université, exprimé en unité de mesure]]/5,2)," - ","MAX : ",ROUND(Tableau147[[#This Row],[Conditionnement préféré par l''université, exprimé en unité de mesure]]*5,2))</f>
        <v>MIN : 0,62 - MAX : 15,6</v>
      </c>
      <c r="M95" s="26"/>
      <c r="N95" s="27"/>
      <c r="O95" s="27"/>
      <c r="P95" s="21" t="e">
        <f>Tableau147[[#This Row],[Prix TTC 
du conditionnement]]/Tableau147[[#This Row],[Conditionnement proposé par le candidat, exprimé en unité de mesure]]</f>
        <v>#DIV/0!</v>
      </c>
      <c r="Q95" s="27" t="e">
        <f>Tableau147[[#This Row],[Prix TTC 
de l''unité de mesure]]*Tableau147[[#This Row],[Quantité annuelle indicative (non contractuelle), exprimée en unité de mesure]]</f>
        <v>#DIV/0!</v>
      </c>
      <c r="R95" s="22"/>
    </row>
    <row r="96" spans="1:18" ht="24" customHeight="1" x14ac:dyDescent="0.25">
      <c r="A96" s="22"/>
      <c r="B96" s="22"/>
      <c r="C96" s="22"/>
      <c r="D96" s="51" t="s">
        <v>191</v>
      </c>
      <c r="E96" s="67" t="s">
        <v>51</v>
      </c>
      <c r="F96" s="51" t="s">
        <v>32</v>
      </c>
      <c r="G96" s="51" t="s">
        <v>31</v>
      </c>
      <c r="H96" s="52">
        <v>3</v>
      </c>
      <c r="I96" s="52">
        <v>15</v>
      </c>
      <c r="J96" s="52">
        <f>Tableau147[[#This Row],[Quantité annuelle indicative (non contractuelle), exprimée en unité de conditionnement ]]*Tableau147[[#This Row],[Conditionnement préféré par l''université, exprimé en unité de mesure]]</f>
        <v>45</v>
      </c>
      <c r="K96" s="19"/>
      <c r="L96" s="44" t="str">
        <f>CONCATENATE("MIN : ",ROUND(Tableau147[[#This Row],[Conditionnement préféré par l''université, exprimé en unité de mesure]]/5,2)," - ","MAX : ",ROUND(Tableau147[[#This Row],[Conditionnement préféré par l''université, exprimé en unité de mesure]]*5,2))</f>
        <v>MIN : 0,6 - MAX : 15</v>
      </c>
      <c r="M96" s="26"/>
      <c r="N96" s="27"/>
      <c r="O96" s="27"/>
      <c r="P96" s="21" t="e">
        <f>Tableau147[[#This Row],[Prix TTC 
du conditionnement]]/Tableau147[[#This Row],[Conditionnement proposé par le candidat, exprimé en unité de mesure]]</f>
        <v>#DIV/0!</v>
      </c>
      <c r="Q96" s="27" t="e">
        <f>Tableau147[[#This Row],[Prix TTC 
de l''unité de mesure]]*Tableau147[[#This Row],[Quantité annuelle indicative (non contractuelle), exprimée en unité de mesure]]</f>
        <v>#DIV/0!</v>
      </c>
      <c r="R96" s="22"/>
    </row>
    <row r="97" spans="1:18" ht="24" customHeight="1" x14ac:dyDescent="0.25">
      <c r="A97" s="22"/>
      <c r="B97" s="22"/>
      <c r="C97" s="22"/>
      <c r="D97" s="51" t="s">
        <v>192</v>
      </c>
      <c r="E97" s="67" t="s">
        <v>52</v>
      </c>
      <c r="F97" s="51" t="s">
        <v>32</v>
      </c>
      <c r="G97" s="51" t="s">
        <v>31</v>
      </c>
      <c r="H97" s="52">
        <v>3</v>
      </c>
      <c r="I97" s="52">
        <v>15</v>
      </c>
      <c r="J97" s="52">
        <f>Tableau147[[#This Row],[Quantité annuelle indicative (non contractuelle), exprimée en unité de conditionnement ]]*Tableau147[[#This Row],[Conditionnement préféré par l''université, exprimé en unité de mesure]]</f>
        <v>45</v>
      </c>
      <c r="K97" s="19"/>
      <c r="L97" s="44" t="str">
        <f>CONCATENATE("MIN : ",ROUND(Tableau147[[#This Row],[Conditionnement préféré par l''université, exprimé en unité de mesure]]/5,2)," - ","MAX : ",ROUND(Tableau147[[#This Row],[Conditionnement préféré par l''université, exprimé en unité de mesure]]*5,2))</f>
        <v>MIN : 0,6 - MAX : 15</v>
      </c>
      <c r="M97" s="26"/>
      <c r="N97" s="27"/>
      <c r="O97" s="27"/>
      <c r="P97" s="21" t="e">
        <f>Tableau147[[#This Row],[Prix TTC 
du conditionnement]]/Tableau147[[#This Row],[Conditionnement proposé par le candidat, exprimé en unité de mesure]]</f>
        <v>#DIV/0!</v>
      </c>
      <c r="Q97" s="27" t="e">
        <f>Tableau147[[#This Row],[Prix TTC 
de l''unité de mesure]]*Tableau147[[#This Row],[Quantité annuelle indicative (non contractuelle), exprimée en unité de mesure]]</f>
        <v>#DIV/0!</v>
      </c>
      <c r="R97" s="22"/>
    </row>
    <row r="98" spans="1:18" ht="24" customHeight="1" x14ac:dyDescent="0.25">
      <c r="A98" s="22"/>
      <c r="B98" s="22"/>
      <c r="C98" s="22"/>
      <c r="D98" s="51" t="s">
        <v>193</v>
      </c>
      <c r="E98" s="67" t="s">
        <v>53</v>
      </c>
      <c r="F98" s="51" t="s">
        <v>32</v>
      </c>
      <c r="G98" s="51" t="s">
        <v>31</v>
      </c>
      <c r="H98" s="52">
        <v>3</v>
      </c>
      <c r="I98" s="52">
        <v>15</v>
      </c>
      <c r="J98" s="52">
        <f>Tableau147[[#This Row],[Quantité annuelle indicative (non contractuelle), exprimée en unité de conditionnement ]]*Tableau147[[#This Row],[Conditionnement préféré par l''université, exprimé en unité de mesure]]</f>
        <v>45</v>
      </c>
      <c r="K98" s="19"/>
      <c r="L98" s="44" t="str">
        <f>CONCATENATE("MIN : ",ROUND(Tableau147[[#This Row],[Conditionnement préféré par l''université, exprimé en unité de mesure]]/5,2)," - ","MAX : ",ROUND(Tableau147[[#This Row],[Conditionnement préféré par l''université, exprimé en unité de mesure]]*5,2))</f>
        <v>MIN : 0,6 - MAX : 15</v>
      </c>
      <c r="M98" s="26"/>
      <c r="N98" s="27"/>
      <c r="O98" s="27"/>
      <c r="P98" s="21" t="e">
        <f>Tableau147[[#This Row],[Prix TTC 
du conditionnement]]/Tableau147[[#This Row],[Conditionnement proposé par le candidat, exprimé en unité de mesure]]</f>
        <v>#DIV/0!</v>
      </c>
      <c r="Q98" s="27" t="e">
        <f>Tableau147[[#This Row],[Prix TTC 
de l''unité de mesure]]*Tableau147[[#This Row],[Quantité annuelle indicative (non contractuelle), exprimée en unité de mesure]]</f>
        <v>#DIV/0!</v>
      </c>
      <c r="R98" s="22"/>
    </row>
    <row r="99" spans="1:18" ht="24" customHeight="1" x14ac:dyDescent="0.25">
      <c r="A99" s="22"/>
      <c r="B99" s="22"/>
      <c r="C99" s="22"/>
      <c r="D99" s="54" t="s">
        <v>194</v>
      </c>
      <c r="E99" s="71" t="s">
        <v>130</v>
      </c>
      <c r="F99" s="54" t="s">
        <v>32</v>
      </c>
      <c r="G99" s="54" t="s">
        <v>31</v>
      </c>
      <c r="H99" s="55">
        <v>3</v>
      </c>
      <c r="I99" s="55">
        <v>15</v>
      </c>
      <c r="J99" s="55">
        <f>Tableau147[[#This Row],[Quantité annuelle indicative (non contractuelle), exprimée en unité de conditionnement ]]*Tableau147[[#This Row],[Conditionnement préféré par l''université, exprimé en unité de mesure]]</f>
        <v>45</v>
      </c>
      <c r="K99" s="73"/>
      <c r="L99" s="119" t="str">
        <f>CONCATENATE("MIN : ",ROUND(Tableau147[[#This Row],[Conditionnement préféré par l''université, exprimé en unité de mesure]]/5,2)," - ","MAX : ",ROUND(Tableau147[[#This Row],[Conditionnement préféré par l''université, exprimé en unité de mesure]]*5,2))</f>
        <v>MIN : 0,6 - MAX : 15</v>
      </c>
      <c r="M99" s="74"/>
      <c r="N99" s="75"/>
      <c r="O99" s="75"/>
      <c r="P99" s="76" t="e">
        <f>Tableau147[[#This Row],[Prix TTC 
du conditionnement]]/Tableau147[[#This Row],[Conditionnement proposé par le candidat, exprimé en unité de mesure]]</f>
        <v>#DIV/0!</v>
      </c>
      <c r="Q99" s="75" t="e">
        <f>Tableau147[[#This Row],[Prix TTC 
de l''unité de mesure]]*Tableau147[[#This Row],[Quantité annuelle indicative (non contractuelle), exprimée en unité de mesure]]</f>
        <v>#DIV/0!</v>
      </c>
      <c r="R99" s="22"/>
    </row>
    <row r="100" spans="1:18" ht="24" customHeight="1" x14ac:dyDescent="0.25">
      <c r="A100" s="22"/>
      <c r="B100" s="22"/>
      <c r="C100" s="22"/>
      <c r="D100" s="51" t="s">
        <v>195</v>
      </c>
      <c r="E100" s="67" t="s">
        <v>54</v>
      </c>
      <c r="F100" s="51" t="s">
        <v>32</v>
      </c>
      <c r="G100" s="51" t="s">
        <v>37</v>
      </c>
      <c r="H100" s="52">
        <v>150</v>
      </c>
      <c r="I100" s="52">
        <v>5</v>
      </c>
      <c r="J100" s="52">
        <f>Tableau147[[#This Row],[Quantité annuelle indicative (non contractuelle), exprimée en unité de conditionnement ]]*Tableau147[[#This Row],[Conditionnement préféré par l''université, exprimé en unité de mesure]]</f>
        <v>750</v>
      </c>
      <c r="K100" s="19"/>
      <c r="L100" s="44" t="str">
        <f>CONCATENATE("MIN : ",ROUND(Tableau147[[#This Row],[Conditionnement préféré par l''université, exprimé en unité de mesure]]/5,2)," - ","MAX : ",ROUND(Tableau147[[#This Row],[Conditionnement préféré par l''université, exprimé en unité de mesure]]*5,2))</f>
        <v>MIN : 30 - MAX : 750</v>
      </c>
      <c r="M100" s="26"/>
      <c r="N100" s="27"/>
      <c r="O100" s="27"/>
      <c r="P100" s="21" t="e">
        <f>Tableau147[[#This Row],[Prix TTC 
du conditionnement]]/Tableau147[[#This Row],[Conditionnement proposé par le candidat, exprimé en unité de mesure]]</f>
        <v>#DIV/0!</v>
      </c>
      <c r="Q100" s="27" t="e">
        <f>Tableau147[[#This Row],[Prix TTC 
de l''unité de mesure]]*Tableau147[[#This Row],[Quantité annuelle indicative (non contractuelle), exprimée en unité de mesure]]</f>
        <v>#DIV/0!</v>
      </c>
      <c r="R100" s="22"/>
    </row>
    <row r="101" spans="1:18" ht="24" customHeight="1" x14ac:dyDescent="0.25">
      <c r="A101" s="22"/>
      <c r="B101" s="22"/>
      <c r="C101" s="22"/>
      <c r="D101" s="51" t="s">
        <v>196</v>
      </c>
      <c r="E101" s="67" t="s">
        <v>55</v>
      </c>
      <c r="F101" s="51" t="s">
        <v>32</v>
      </c>
      <c r="G101" s="51" t="s">
        <v>37</v>
      </c>
      <c r="H101" s="52">
        <v>3</v>
      </c>
      <c r="I101" s="52">
        <v>15</v>
      </c>
      <c r="J101" s="52">
        <f>Tableau147[[#This Row],[Quantité annuelle indicative (non contractuelle), exprimée en unité de conditionnement ]]*Tableau147[[#This Row],[Conditionnement préféré par l''université, exprimé en unité de mesure]]</f>
        <v>45</v>
      </c>
      <c r="K101" s="19"/>
      <c r="L101" s="44" t="str">
        <f>CONCATENATE("MIN : ",ROUND(Tableau147[[#This Row],[Conditionnement préféré par l''université, exprimé en unité de mesure]]/5,2)," - ","MAX : ",ROUND(Tableau147[[#This Row],[Conditionnement préféré par l''université, exprimé en unité de mesure]]*5,2))</f>
        <v>MIN : 0,6 - MAX : 15</v>
      </c>
      <c r="M101" s="26"/>
      <c r="N101" s="27"/>
      <c r="O101" s="27"/>
      <c r="P101" s="21" t="e">
        <f>Tableau147[[#This Row],[Prix TTC 
du conditionnement]]/Tableau147[[#This Row],[Conditionnement proposé par le candidat, exprimé en unité de mesure]]</f>
        <v>#DIV/0!</v>
      </c>
      <c r="Q101" s="27" t="e">
        <f>Tableau147[[#This Row],[Prix TTC 
de l''unité de mesure]]*Tableau147[[#This Row],[Quantité annuelle indicative (non contractuelle), exprimée en unité de mesure]]</f>
        <v>#DIV/0!</v>
      </c>
      <c r="R101" s="22"/>
    </row>
    <row r="102" spans="1:18" ht="24" customHeight="1" x14ac:dyDescent="0.25">
      <c r="A102" s="22"/>
      <c r="B102" s="22"/>
      <c r="C102" s="22"/>
      <c r="D102" s="51" t="s">
        <v>197</v>
      </c>
      <c r="E102" s="67" t="s">
        <v>56</v>
      </c>
      <c r="F102" s="51" t="s">
        <v>32</v>
      </c>
      <c r="G102" s="51" t="s">
        <v>37</v>
      </c>
      <c r="H102" s="52">
        <v>3</v>
      </c>
      <c r="I102" s="52">
        <v>15</v>
      </c>
      <c r="J102" s="52">
        <f>Tableau147[[#This Row],[Quantité annuelle indicative (non contractuelle), exprimée en unité de conditionnement ]]*Tableau147[[#This Row],[Conditionnement préféré par l''université, exprimé en unité de mesure]]</f>
        <v>45</v>
      </c>
      <c r="K102" s="19"/>
      <c r="L102" s="44" t="str">
        <f>CONCATENATE("MIN : ",ROUND(Tableau147[[#This Row],[Conditionnement préféré par l''université, exprimé en unité de mesure]]/5,2)," - ","MAX : ",ROUND(Tableau147[[#This Row],[Conditionnement préféré par l''université, exprimé en unité de mesure]]*5,2))</f>
        <v>MIN : 0,6 - MAX : 15</v>
      </c>
      <c r="M102" s="26"/>
      <c r="N102" s="27"/>
      <c r="O102" s="27"/>
      <c r="P102" s="21" t="e">
        <f>Tableau147[[#This Row],[Prix TTC 
du conditionnement]]/Tableau147[[#This Row],[Conditionnement proposé par le candidat, exprimé en unité de mesure]]</f>
        <v>#DIV/0!</v>
      </c>
      <c r="Q102" s="27" t="e">
        <f>Tableau147[[#This Row],[Prix TTC 
de l''unité de mesure]]*Tableau147[[#This Row],[Quantité annuelle indicative (non contractuelle), exprimée en unité de mesure]]</f>
        <v>#DIV/0!</v>
      </c>
      <c r="R102" s="22"/>
    </row>
    <row r="103" spans="1:18" ht="24" customHeight="1" x14ac:dyDescent="0.25">
      <c r="A103" s="22"/>
      <c r="B103" s="22"/>
      <c r="C103" s="22"/>
      <c r="D103" s="51" t="s">
        <v>198</v>
      </c>
      <c r="E103" s="67" t="s">
        <v>57</v>
      </c>
      <c r="F103" s="51" t="s">
        <v>32</v>
      </c>
      <c r="G103" s="51" t="s">
        <v>23</v>
      </c>
      <c r="H103" s="52">
        <v>1</v>
      </c>
      <c r="I103" s="52">
        <v>15</v>
      </c>
      <c r="J103" s="52">
        <f>Tableau147[[#This Row],[Quantité annuelle indicative (non contractuelle), exprimée en unité de conditionnement ]]*Tableau147[[#This Row],[Conditionnement préféré par l''université, exprimé en unité de mesure]]</f>
        <v>15</v>
      </c>
      <c r="K103" s="19"/>
      <c r="L103" s="44" t="str">
        <f>CONCATENATE("MIN : ",ROUND(Tableau147[[#This Row],[Conditionnement préféré par l''université, exprimé en unité de mesure]]/5,2)," - ","MAX : ",ROUND(Tableau147[[#This Row],[Conditionnement préféré par l''université, exprimé en unité de mesure]]*5,2))</f>
        <v>MIN : 0,2 - MAX : 5</v>
      </c>
      <c r="M103" s="26"/>
      <c r="N103" s="27"/>
      <c r="O103" s="27"/>
      <c r="P103" s="21" t="e">
        <f>Tableau147[[#This Row],[Prix TTC 
du conditionnement]]/Tableau147[[#This Row],[Conditionnement proposé par le candidat, exprimé en unité de mesure]]</f>
        <v>#DIV/0!</v>
      </c>
      <c r="Q103" s="27" t="e">
        <f>Tableau147[[#This Row],[Prix TTC 
de l''unité de mesure]]*Tableau147[[#This Row],[Quantité annuelle indicative (non contractuelle), exprimée en unité de mesure]]</f>
        <v>#DIV/0!</v>
      </c>
      <c r="R103" s="22"/>
    </row>
    <row r="104" spans="1:18" ht="24" customHeight="1" x14ac:dyDescent="0.25">
      <c r="A104" s="22"/>
      <c r="B104" s="22"/>
      <c r="C104" s="22"/>
      <c r="D104" s="51" t="s">
        <v>199</v>
      </c>
      <c r="E104" s="67" t="s">
        <v>58</v>
      </c>
      <c r="F104" s="51" t="s">
        <v>32</v>
      </c>
      <c r="G104" s="51" t="s">
        <v>23</v>
      </c>
      <c r="H104" s="52">
        <v>1</v>
      </c>
      <c r="I104" s="52">
        <v>15</v>
      </c>
      <c r="J104" s="52">
        <f>Tableau147[[#This Row],[Quantité annuelle indicative (non contractuelle), exprimée en unité de conditionnement ]]*Tableau147[[#This Row],[Conditionnement préféré par l''université, exprimé en unité de mesure]]</f>
        <v>15</v>
      </c>
      <c r="K104" s="19"/>
      <c r="L104" s="44" t="str">
        <f>CONCATENATE("MIN : ",ROUND(Tableau147[[#This Row],[Conditionnement préféré par l''université, exprimé en unité de mesure]]/5,2)," - ","MAX : ",ROUND(Tableau147[[#This Row],[Conditionnement préféré par l''université, exprimé en unité de mesure]]*5,2))</f>
        <v>MIN : 0,2 - MAX : 5</v>
      </c>
      <c r="M104" s="26"/>
      <c r="N104" s="27"/>
      <c r="O104" s="27"/>
      <c r="P104" s="21" t="e">
        <f>Tableau147[[#This Row],[Prix TTC 
du conditionnement]]/Tableau147[[#This Row],[Conditionnement proposé par le candidat, exprimé en unité de mesure]]</f>
        <v>#DIV/0!</v>
      </c>
      <c r="Q104" s="27" t="e">
        <f>Tableau147[[#This Row],[Prix TTC 
de l''unité de mesure]]*Tableau147[[#This Row],[Quantité annuelle indicative (non contractuelle), exprimée en unité de mesure]]</f>
        <v>#DIV/0!</v>
      </c>
      <c r="R104" s="22"/>
    </row>
    <row r="105" spans="1:18" ht="24" customHeight="1" x14ac:dyDescent="0.25">
      <c r="A105" s="22"/>
      <c r="B105" s="22"/>
      <c r="C105" s="22"/>
      <c r="D105" s="51" t="s">
        <v>200</v>
      </c>
      <c r="E105" s="67" t="s">
        <v>59</v>
      </c>
      <c r="F105" s="51" t="s">
        <v>32</v>
      </c>
      <c r="G105" s="51" t="s">
        <v>23</v>
      </c>
      <c r="H105" s="52">
        <v>1</v>
      </c>
      <c r="I105" s="52">
        <v>15</v>
      </c>
      <c r="J105" s="52">
        <f>Tableau147[[#This Row],[Quantité annuelle indicative (non contractuelle), exprimée en unité de conditionnement ]]*Tableau147[[#This Row],[Conditionnement préféré par l''université, exprimé en unité de mesure]]</f>
        <v>15</v>
      </c>
      <c r="K105" s="19"/>
      <c r="L105" s="44" t="str">
        <f>CONCATENATE("MIN : ",ROUND(Tableau147[[#This Row],[Conditionnement préféré par l''université, exprimé en unité de mesure]]/5,2)," - ","MAX : ",ROUND(Tableau147[[#This Row],[Conditionnement préféré par l''université, exprimé en unité de mesure]]*5,2))</f>
        <v>MIN : 0,2 - MAX : 5</v>
      </c>
      <c r="M105" s="26"/>
      <c r="N105" s="27"/>
      <c r="O105" s="27"/>
      <c r="P105" s="21" t="e">
        <f>Tableau147[[#This Row],[Prix TTC 
du conditionnement]]/Tableau147[[#This Row],[Conditionnement proposé par le candidat, exprimé en unité de mesure]]</f>
        <v>#DIV/0!</v>
      </c>
      <c r="Q105" s="27" t="e">
        <f>Tableau147[[#This Row],[Prix TTC 
de l''unité de mesure]]*Tableau147[[#This Row],[Quantité annuelle indicative (non contractuelle), exprimée en unité de mesure]]</f>
        <v>#DIV/0!</v>
      </c>
      <c r="R105" s="22"/>
    </row>
    <row r="106" spans="1:18" ht="24" customHeight="1" x14ac:dyDescent="0.25">
      <c r="A106" s="22"/>
      <c r="B106" s="22"/>
      <c r="C106" s="22"/>
      <c r="D106" s="51" t="s">
        <v>201</v>
      </c>
      <c r="E106" s="67" t="s">
        <v>60</v>
      </c>
      <c r="F106" s="51" t="s">
        <v>32</v>
      </c>
      <c r="G106" s="51" t="s">
        <v>23</v>
      </c>
      <c r="H106" s="52">
        <v>1</v>
      </c>
      <c r="I106" s="52">
        <v>15</v>
      </c>
      <c r="J106" s="52">
        <f>Tableau147[[#This Row],[Quantité annuelle indicative (non contractuelle), exprimée en unité de conditionnement ]]*Tableau147[[#This Row],[Conditionnement préféré par l''université, exprimé en unité de mesure]]</f>
        <v>15</v>
      </c>
      <c r="K106" s="19"/>
      <c r="L106" s="44" t="str">
        <f>CONCATENATE("MIN : ",ROUND(Tableau147[[#This Row],[Conditionnement préféré par l''université, exprimé en unité de mesure]]/5,2)," - ","MAX : ",ROUND(Tableau147[[#This Row],[Conditionnement préféré par l''université, exprimé en unité de mesure]]*5,2))</f>
        <v>MIN : 0,2 - MAX : 5</v>
      </c>
      <c r="M106" s="26"/>
      <c r="N106" s="27"/>
      <c r="O106" s="27"/>
      <c r="P106" s="21" t="e">
        <f>Tableau147[[#This Row],[Prix TTC 
du conditionnement]]/Tableau147[[#This Row],[Conditionnement proposé par le candidat, exprimé en unité de mesure]]</f>
        <v>#DIV/0!</v>
      </c>
      <c r="Q106" s="27" t="e">
        <f>Tableau147[[#This Row],[Prix TTC 
de l''unité de mesure]]*Tableau147[[#This Row],[Quantité annuelle indicative (non contractuelle), exprimée en unité de mesure]]</f>
        <v>#DIV/0!</v>
      </c>
      <c r="R106" s="22"/>
    </row>
    <row r="107" spans="1:18" ht="24" customHeight="1" x14ac:dyDescent="0.25">
      <c r="A107" s="22"/>
      <c r="B107" s="22"/>
      <c r="C107" s="22"/>
      <c r="D107" s="51" t="s">
        <v>202</v>
      </c>
      <c r="E107" s="67" t="s">
        <v>61</v>
      </c>
      <c r="F107" s="51" t="s">
        <v>32</v>
      </c>
      <c r="G107" s="51" t="s">
        <v>37</v>
      </c>
      <c r="H107" s="52">
        <v>3</v>
      </c>
      <c r="I107" s="52">
        <v>10</v>
      </c>
      <c r="J107" s="52">
        <f>Tableau147[[#This Row],[Quantité annuelle indicative (non contractuelle), exprimée en unité de conditionnement ]]*Tableau147[[#This Row],[Conditionnement préféré par l''université, exprimé en unité de mesure]]</f>
        <v>30</v>
      </c>
      <c r="K107" s="19"/>
      <c r="L107" s="44" t="str">
        <f>CONCATENATE("MIN : ",ROUND(Tableau147[[#This Row],[Conditionnement préféré par l''université, exprimé en unité de mesure]]/5,2)," - ","MAX : ",ROUND(Tableau147[[#This Row],[Conditionnement préféré par l''université, exprimé en unité de mesure]]*5,2))</f>
        <v>MIN : 0,6 - MAX : 15</v>
      </c>
      <c r="M107" s="26"/>
      <c r="N107" s="27"/>
      <c r="O107" s="27"/>
      <c r="P107" s="21" t="e">
        <f>Tableau147[[#This Row],[Prix TTC 
du conditionnement]]/Tableau147[[#This Row],[Conditionnement proposé par le candidat, exprimé en unité de mesure]]</f>
        <v>#DIV/0!</v>
      </c>
      <c r="Q107" s="27" t="e">
        <f>Tableau147[[#This Row],[Prix TTC 
de l''unité de mesure]]*Tableau147[[#This Row],[Quantité annuelle indicative (non contractuelle), exprimée en unité de mesure]]</f>
        <v>#DIV/0!</v>
      </c>
      <c r="R107" s="22"/>
    </row>
    <row r="108" spans="1:18" ht="24" customHeight="1" x14ac:dyDescent="0.25">
      <c r="A108" s="22"/>
      <c r="B108" s="22"/>
      <c r="C108" s="22"/>
      <c r="D108" s="51" t="s">
        <v>203</v>
      </c>
      <c r="E108" s="67" t="s">
        <v>62</v>
      </c>
      <c r="F108" s="51" t="s">
        <v>32</v>
      </c>
      <c r="G108" s="51" t="s">
        <v>23</v>
      </c>
      <c r="H108" s="52">
        <v>100</v>
      </c>
      <c r="I108" s="52">
        <v>5</v>
      </c>
      <c r="J108" s="52">
        <f>Tableau147[[#This Row],[Quantité annuelle indicative (non contractuelle), exprimée en unité de conditionnement ]]*Tableau147[[#This Row],[Conditionnement préféré par l''université, exprimé en unité de mesure]]</f>
        <v>500</v>
      </c>
      <c r="K108" s="19"/>
      <c r="L108" s="44" t="str">
        <f>CONCATENATE("MIN : ",ROUND(Tableau147[[#This Row],[Conditionnement préféré par l''université, exprimé en unité de mesure]]/5,2)," - ","MAX : ",ROUND(Tableau147[[#This Row],[Conditionnement préféré par l''université, exprimé en unité de mesure]]*5,2))</f>
        <v>MIN : 20 - MAX : 500</v>
      </c>
      <c r="M108" s="26"/>
      <c r="N108" s="27"/>
      <c r="O108" s="27"/>
      <c r="P108" s="21" t="e">
        <f>Tableau147[[#This Row],[Prix TTC 
du conditionnement]]/Tableau147[[#This Row],[Conditionnement proposé par le candidat, exprimé en unité de mesure]]</f>
        <v>#DIV/0!</v>
      </c>
      <c r="Q108" s="27" t="e">
        <f>Tableau147[[#This Row],[Prix TTC 
de l''unité de mesure]]*Tableau147[[#This Row],[Quantité annuelle indicative (non contractuelle), exprimée en unité de mesure]]</f>
        <v>#DIV/0!</v>
      </c>
      <c r="R108" s="22"/>
    </row>
    <row r="109" spans="1:18" ht="24" customHeight="1" x14ac:dyDescent="0.25">
      <c r="A109" s="22"/>
      <c r="B109" s="22"/>
      <c r="C109" s="22"/>
      <c r="D109" s="51" t="s">
        <v>204</v>
      </c>
      <c r="E109" s="67" t="s">
        <v>63</v>
      </c>
      <c r="F109" s="51" t="s">
        <v>32</v>
      </c>
      <c r="G109" s="51" t="s">
        <v>23</v>
      </c>
      <c r="H109" s="52">
        <v>100</v>
      </c>
      <c r="I109" s="52">
        <v>5</v>
      </c>
      <c r="J109" s="52">
        <f>Tableau147[[#This Row],[Quantité annuelle indicative (non contractuelle), exprimée en unité de conditionnement ]]*Tableau147[[#This Row],[Conditionnement préféré par l''université, exprimé en unité de mesure]]</f>
        <v>500</v>
      </c>
      <c r="K109" s="19"/>
      <c r="L109" s="44" t="str">
        <f>CONCATENATE("MIN : ",ROUND(Tableau147[[#This Row],[Conditionnement préféré par l''université, exprimé en unité de mesure]]/5,2)," - ","MAX : ",ROUND(Tableau147[[#This Row],[Conditionnement préféré par l''université, exprimé en unité de mesure]]*5,2))</f>
        <v>MIN : 20 - MAX : 500</v>
      </c>
      <c r="M109" s="26"/>
      <c r="N109" s="27"/>
      <c r="O109" s="27"/>
      <c r="P109" s="21" t="e">
        <f>Tableau147[[#This Row],[Prix TTC 
du conditionnement]]/Tableau147[[#This Row],[Conditionnement proposé par le candidat, exprimé en unité de mesure]]</f>
        <v>#DIV/0!</v>
      </c>
      <c r="Q109" s="27" t="e">
        <f>Tableau147[[#This Row],[Prix TTC 
de l''unité de mesure]]*Tableau147[[#This Row],[Quantité annuelle indicative (non contractuelle), exprimée en unité de mesure]]</f>
        <v>#DIV/0!</v>
      </c>
      <c r="R109" s="22"/>
    </row>
    <row r="110" spans="1:18" ht="24" customHeight="1" x14ac:dyDescent="0.25">
      <c r="A110" s="22"/>
      <c r="B110" s="22"/>
      <c r="C110" s="22"/>
      <c r="D110" s="51" t="s">
        <v>205</v>
      </c>
      <c r="E110" s="67" t="s">
        <v>64</v>
      </c>
      <c r="F110" s="51" t="s">
        <v>32</v>
      </c>
      <c r="G110" s="51" t="s">
        <v>23</v>
      </c>
      <c r="H110" s="52">
        <v>100</v>
      </c>
      <c r="I110" s="52">
        <v>5</v>
      </c>
      <c r="J110" s="52">
        <f>Tableau147[[#This Row],[Quantité annuelle indicative (non contractuelle), exprimée en unité de conditionnement ]]*Tableau147[[#This Row],[Conditionnement préféré par l''université, exprimé en unité de mesure]]</f>
        <v>500</v>
      </c>
      <c r="K110" s="19"/>
      <c r="L110" s="44" t="str">
        <f>CONCATENATE("MIN : ",ROUND(Tableau147[[#This Row],[Conditionnement préféré par l''université, exprimé en unité de mesure]]/5,2)," - ","MAX : ",ROUND(Tableau147[[#This Row],[Conditionnement préféré par l''université, exprimé en unité de mesure]]*5,2))</f>
        <v>MIN : 20 - MAX : 500</v>
      </c>
      <c r="M110" s="26"/>
      <c r="N110" s="27"/>
      <c r="O110" s="27"/>
      <c r="P110" s="21" t="e">
        <f>Tableau147[[#This Row],[Prix TTC 
du conditionnement]]/Tableau147[[#This Row],[Conditionnement proposé par le candidat, exprimé en unité de mesure]]</f>
        <v>#DIV/0!</v>
      </c>
      <c r="Q110" s="27" t="e">
        <f>Tableau147[[#This Row],[Prix TTC 
de l''unité de mesure]]*Tableau147[[#This Row],[Quantité annuelle indicative (non contractuelle), exprimée en unité de mesure]]</f>
        <v>#DIV/0!</v>
      </c>
      <c r="R110" s="22"/>
    </row>
    <row r="111" spans="1:18" ht="24" customHeight="1" x14ac:dyDescent="0.25">
      <c r="A111" s="22"/>
      <c r="B111" s="22"/>
      <c r="C111" s="22"/>
      <c r="D111" s="51" t="s">
        <v>206</v>
      </c>
      <c r="E111" s="67" t="s">
        <v>65</v>
      </c>
      <c r="F111" s="51" t="s">
        <v>32</v>
      </c>
      <c r="G111" s="51" t="s">
        <v>23</v>
      </c>
      <c r="H111" s="52">
        <v>100</v>
      </c>
      <c r="I111" s="52">
        <v>5</v>
      </c>
      <c r="J111" s="52">
        <f>Tableau147[[#This Row],[Quantité annuelle indicative (non contractuelle), exprimée en unité de conditionnement ]]*Tableau147[[#This Row],[Conditionnement préféré par l''université, exprimé en unité de mesure]]</f>
        <v>500</v>
      </c>
      <c r="K111" s="19"/>
      <c r="L111" s="44" t="str">
        <f>CONCATENATE("MIN : ",ROUND(Tableau147[[#This Row],[Conditionnement préféré par l''université, exprimé en unité de mesure]]/5,2)," - ","MAX : ",ROUND(Tableau147[[#This Row],[Conditionnement préféré par l''université, exprimé en unité de mesure]]*5,2))</f>
        <v>MIN : 20 - MAX : 500</v>
      </c>
      <c r="M111" s="26"/>
      <c r="N111" s="27"/>
      <c r="O111" s="27"/>
      <c r="P111" s="21" t="e">
        <f>Tableau147[[#This Row],[Prix TTC 
du conditionnement]]/Tableau147[[#This Row],[Conditionnement proposé par le candidat, exprimé en unité de mesure]]</f>
        <v>#DIV/0!</v>
      </c>
      <c r="Q111" s="27" t="e">
        <f>Tableau147[[#This Row],[Prix TTC 
de l''unité de mesure]]*Tableau147[[#This Row],[Quantité annuelle indicative (non contractuelle), exprimée en unité de mesure]]</f>
        <v>#DIV/0!</v>
      </c>
      <c r="R111" s="22"/>
    </row>
    <row r="112" spans="1:18" ht="24" customHeight="1" x14ac:dyDescent="0.25">
      <c r="A112" s="22"/>
      <c r="B112" s="22"/>
      <c r="C112" s="22"/>
      <c r="D112" s="51" t="s">
        <v>207</v>
      </c>
      <c r="E112" s="67" t="s">
        <v>66</v>
      </c>
      <c r="F112" s="51" t="s">
        <v>32</v>
      </c>
      <c r="G112" s="51" t="s">
        <v>37</v>
      </c>
      <c r="H112" s="52">
        <v>3</v>
      </c>
      <c r="I112" s="52">
        <v>10</v>
      </c>
      <c r="J112" s="52">
        <f>Tableau147[[#This Row],[Quantité annuelle indicative (non contractuelle), exprimée en unité de conditionnement ]]*Tableau147[[#This Row],[Conditionnement préféré par l''université, exprimé en unité de mesure]]</f>
        <v>30</v>
      </c>
      <c r="K112" s="19"/>
      <c r="L112" s="44" t="str">
        <f>CONCATENATE("MIN : ",ROUND(Tableau147[[#This Row],[Conditionnement préféré par l''université, exprimé en unité de mesure]]/5,2)," - ","MAX : ",ROUND(Tableau147[[#This Row],[Conditionnement préféré par l''université, exprimé en unité de mesure]]*5,2))</f>
        <v>MIN : 0,6 - MAX : 15</v>
      </c>
      <c r="M112" s="26"/>
      <c r="N112" s="27"/>
      <c r="O112" s="27"/>
      <c r="P112" s="21" t="e">
        <f>Tableau147[[#This Row],[Prix TTC 
du conditionnement]]/Tableau147[[#This Row],[Conditionnement proposé par le candidat, exprimé en unité de mesure]]</f>
        <v>#DIV/0!</v>
      </c>
      <c r="Q112" s="27" t="e">
        <f>Tableau147[[#This Row],[Prix TTC 
de l''unité de mesure]]*Tableau147[[#This Row],[Quantité annuelle indicative (non contractuelle), exprimée en unité de mesure]]</f>
        <v>#DIV/0!</v>
      </c>
      <c r="R112" s="22"/>
    </row>
    <row r="113" spans="1:18" ht="24" customHeight="1" x14ac:dyDescent="0.25">
      <c r="A113" s="22"/>
      <c r="B113" s="22"/>
      <c r="C113" s="22"/>
      <c r="D113" s="51" t="s">
        <v>208</v>
      </c>
      <c r="E113" s="67" t="s">
        <v>67</v>
      </c>
      <c r="F113" s="51" t="s">
        <v>32</v>
      </c>
      <c r="G113" s="51" t="s">
        <v>37</v>
      </c>
      <c r="H113" s="52">
        <v>3</v>
      </c>
      <c r="I113" s="52">
        <v>10</v>
      </c>
      <c r="J113" s="52">
        <f>Tableau147[[#This Row],[Quantité annuelle indicative (non contractuelle), exprimée en unité de conditionnement ]]*Tableau147[[#This Row],[Conditionnement préféré par l''université, exprimé en unité de mesure]]</f>
        <v>30</v>
      </c>
      <c r="K113" s="19"/>
      <c r="L113" s="44" t="str">
        <f>CONCATENATE("MIN : ",ROUND(Tableau147[[#This Row],[Conditionnement préféré par l''université, exprimé en unité de mesure]]/5,2)," - ","MAX : ",ROUND(Tableau147[[#This Row],[Conditionnement préféré par l''université, exprimé en unité de mesure]]*5,2))</f>
        <v>MIN : 0,6 - MAX : 15</v>
      </c>
      <c r="M113" s="26"/>
      <c r="N113" s="27"/>
      <c r="O113" s="27"/>
      <c r="P113" s="21" t="e">
        <f>Tableau147[[#This Row],[Prix TTC 
du conditionnement]]/Tableau147[[#This Row],[Conditionnement proposé par le candidat, exprimé en unité de mesure]]</f>
        <v>#DIV/0!</v>
      </c>
      <c r="Q113" s="27" t="e">
        <f>Tableau147[[#This Row],[Prix TTC 
de l''unité de mesure]]*Tableau147[[#This Row],[Quantité annuelle indicative (non contractuelle), exprimée en unité de mesure]]</f>
        <v>#DIV/0!</v>
      </c>
      <c r="R113" s="22"/>
    </row>
    <row r="114" spans="1:18" ht="24" customHeight="1" x14ac:dyDescent="0.25">
      <c r="A114" s="22"/>
      <c r="B114" s="22"/>
      <c r="C114" s="22"/>
      <c r="D114" s="51" t="s">
        <v>209</v>
      </c>
      <c r="E114" s="67" t="s">
        <v>68</v>
      </c>
      <c r="F114" s="51" t="s">
        <v>32</v>
      </c>
      <c r="G114" s="51" t="s">
        <v>30</v>
      </c>
      <c r="H114" s="52">
        <v>25</v>
      </c>
      <c r="I114" s="52">
        <v>5</v>
      </c>
      <c r="J114" s="52">
        <f>Tableau147[[#This Row],[Quantité annuelle indicative (non contractuelle), exprimée en unité de conditionnement ]]*Tableau147[[#This Row],[Conditionnement préféré par l''université, exprimé en unité de mesure]]</f>
        <v>125</v>
      </c>
      <c r="K114" s="19"/>
      <c r="L114" s="44" t="str">
        <f>CONCATENATE("MIN : ",ROUND(Tableau147[[#This Row],[Conditionnement préféré par l''université, exprimé en unité de mesure]]/5,2)," - ","MAX : ",ROUND(Tableau147[[#This Row],[Conditionnement préféré par l''université, exprimé en unité de mesure]]*5,2))</f>
        <v>MIN : 5 - MAX : 125</v>
      </c>
      <c r="M114" s="26"/>
      <c r="N114" s="27"/>
      <c r="O114" s="27"/>
      <c r="P114" s="21" t="e">
        <f>Tableau147[[#This Row],[Prix TTC 
du conditionnement]]/Tableau147[[#This Row],[Conditionnement proposé par le candidat, exprimé en unité de mesure]]</f>
        <v>#DIV/0!</v>
      </c>
      <c r="Q114" s="27" t="e">
        <f>Tableau147[[#This Row],[Prix TTC 
de l''unité de mesure]]*Tableau147[[#This Row],[Quantité annuelle indicative (non contractuelle), exprimée en unité de mesure]]</f>
        <v>#DIV/0!</v>
      </c>
      <c r="R114" s="22"/>
    </row>
    <row r="115" spans="1:18" ht="24" customHeight="1" x14ac:dyDescent="0.25">
      <c r="A115" s="22"/>
      <c r="B115" s="22"/>
      <c r="C115" s="22"/>
      <c r="D115" s="51" t="s">
        <v>210</v>
      </c>
      <c r="E115" s="67" t="s">
        <v>133</v>
      </c>
      <c r="F115" s="51" t="s">
        <v>32</v>
      </c>
      <c r="G115" s="51" t="s">
        <v>30</v>
      </c>
      <c r="H115" s="52">
        <v>25</v>
      </c>
      <c r="I115" s="52">
        <v>5</v>
      </c>
      <c r="J115" s="52">
        <f>Tableau147[[#This Row],[Quantité annuelle indicative (non contractuelle), exprimée en unité de conditionnement ]]*Tableau147[[#This Row],[Conditionnement préféré par l''université, exprimé en unité de mesure]]</f>
        <v>125</v>
      </c>
      <c r="K115" s="19"/>
      <c r="L115" s="44" t="str">
        <f>CONCATENATE("MIN : ",ROUND(Tableau147[[#This Row],[Conditionnement préféré par l''université, exprimé en unité de mesure]]/5,2)," - ","MAX : ",ROUND(Tableau147[[#This Row],[Conditionnement préféré par l''université, exprimé en unité de mesure]]*5,2))</f>
        <v>MIN : 5 - MAX : 125</v>
      </c>
      <c r="M115" s="26"/>
      <c r="N115" s="27"/>
      <c r="O115" s="27"/>
      <c r="P115" s="21" t="e">
        <f>Tableau147[[#This Row],[Prix TTC 
du conditionnement]]/Tableau147[[#This Row],[Conditionnement proposé par le candidat, exprimé en unité de mesure]]</f>
        <v>#DIV/0!</v>
      </c>
      <c r="Q115" s="27" t="e">
        <f>Tableau147[[#This Row],[Prix TTC 
de l''unité de mesure]]*Tableau147[[#This Row],[Quantité annuelle indicative (non contractuelle), exprimée en unité de mesure]]</f>
        <v>#DIV/0!</v>
      </c>
      <c r="R115" s="22"/>
    </row>
    <row r="116" spans="1:18" ht="24" customHeight="1" x14ac:dyDescent="0.25">
      <c r="A116" s="22"/>
      <c r="B116" s="22"/>
      <c r="C116" s="22"/>
      <c r="D116" s="54" t="s">
        <v>211</v>
      </c>
      <c r="E116" s="71" t="s">
        <v>132</v>
      </c>
      <c r="F116" s="54" t="s">
        <v>32</v>
      </c>
      <c r="G116" s="54" t="s">
        <v>30</v>
      </c>
      <c r="H116" s="55">
        <v>25</v>
      </c>
      <c r="I116" s="55">
        <v>2</v>
      </c>
      <c r="J116" s="55">
        <f>Tableau147[[#This Row],[Quantité annuelle indicative (non contractuelle), exprimée en unité de conditionnement ]]*Tableau147[[#This Row],[Conditionnement préféré par l''université, exprimé en unité de mesure]]</f>
        <v>50</v>
      </c>
      <c r="K116" s="73"/>
      <c r="L116" s="119" t="str">
        <f>CONCATENATE("MIN : ",ROUND(Tableau147[[#This Row],[Conditionnement préféré par l''université, exprimé en unité de mesure]]/5,2)," - ","MAX : ",ROUND(Tableau147[[#This Row],[Conditionnement préféré par l''université, exprimé en unité de mesure]]*5,2))</f>
        <v>MIN : 5 - MAX : 125</v>
      </c>
      <c r="M116" s="74"/>
      <c r="N116" s="75"/>
      <c r="O116" s="75"/>
      <c r="P116" s="76" t="e">
        <f>Tableau147[[#This Row],[Prix TTC 
du conditionnement]]/Tableau147[[#This Row],[Conditionnement proposé par le candidat, exprimé en unité de mesure]]</f>
        <v>#DIV/0!</v>
      </c>
      <c r="Q116" s="75" t="e">
        <f>Tableau147[[#This Row],[Prix TTC 
de l''unité de mesure]]*Tableau147[[#This Row],[Quantité annuelle indicative (non contractuelle), exprimée en unité de mesure]]</f>
        <v>#DIV/0!</v>
      </c>
      <c r="R116" s="22"/>
    </row>
    <row r="117" spans="1:18" ht="24" customHeight="1" x14ac:dyDescent="0.25">
      <c r="A117" s="22"/>
      <c r="B117" s="22"/>
      <c r="C117" s="22"/>
      <c r="D117" s="51" t="s">
        <v>212</v>
      </c>
      <c r="E117" s="67" t="s">
        <v>69</v>
      </c>
      <c r="F117" s="51" t="s">
        <v>32</v>
      </c>
      <c r="G117" s="51" t="s">
        <v>30</v>
      </c>
      <c r="H117" s="52">
        <v>25</v>
      </c>
      <c r="I117" s="52">
        <v>10</v>
      </c>
      <c r="J117" s="52">
        <f>Tableau147[[#This Row],[Quantité annuelle indicative (non contractuelle), exprimée en unité de conditionnement ]]*Tableau147[[#This Row],[Conditionnement préféré par l''université, exprimé en unité de mesure]]</f>
        <v>250</v>
      </c>
      <c r="K117" s="19"/>
      <c r="L117" s="44" t="str">
        <f>CONCATENATE("MIN : ",ROUND(Tableau147[[#This Row],[Conditionnement préféré par l''université, exprimé en unité de mesure]]/5,2)," - ","MAX : ",ROUND(Tableau147[[#This Row],[Conditionnement préféré par l''université, exprimé en unité de mesure]]*5,2))</f>
        <v>MIN : 5 - MAX : 125</v>
      </c>
      <c r="M117" s="26"/>
      <c r="N117" s="27"/>
      <c r="O117" s="27"/>
      <c r="P117" s="21" t="e">
        <f>Tableau147[[#This Row],[Prix TTC 
du conditionnement]]/Tableau147[[#This Row],[Conditionnement proposé par le candidat, exprimé en unité de mesure]]</f>
        <v>#DIV/0!</v>
      </c>
      <c r="Q117" s="27" t="e">
        <f>Tableau147[[#This Row],[Prix TTC 
de l''unité de mesure]]*Tableau147[[#This Row],[Quantité annuelle indicative (non contractuelle), exprimée en unité de mesure]]</f>
        <v>#DIV/0!</v>
      </c>
      <c r="R117" s="22"/>
    </row>
    <row r="118" spans="1:18" ht="24" customHeight="1" x14ac:dyDescent="0.25">
      <c r="A118" s="22"/>
      <c r="B118" s="22"/>
      <c r="C118" s="22"/>
      <c r="D118" s="51" t="s">
        <v>213</v>
      </c>
      <c r="E118" s="67" t="s">
        <v>131</v>
      </c>
      <c r="F118" s="51" t="s">
        <v>32</v>
      </c>
      <c r="G118" s="51" t="s">
        <v>30</v>
      </c>
      <c r="H118" s="52">
        <v>25</v>
      </c>
      <c r="I118" s="52">
        <v>2</v>
      </c>
      <c r="J118" s="52">
        <f>Tableau147[[#This Row],[Quantité annuelle indicative (non contractuelle), exprimée en unité de conditionnement ]]*Tableau147[[#This Row],[Conditionnement préféré par l''université, exprimé en unité de mesure]]</f>
        <v>50</v>
      </c>
      <c r="K118" s="19"/>
      <c r="L118" s="44" t="str">
        <f>CONCATENATE("MIN : ",ROUND(Tableau147[[#This Row],[Conditionnement préféré par l''université, exprimé en unité de mesure]]/5,2)," - ","MAX : ",ROUND(Tableau147[[#This Row],[Conditionnement préféré par l''université, exprimé en unité de mesure]]*5,2))</f>
        <v>MIN : 5 - MAX : 125</v>
      </c>
      <c r="M118" s="26"/>
      <c r="N118" s="27"/>
      <c r="O118" s="27"/>
      <c r="P118" s="21" t="e">
        <f>Tableau147[[#This Row],[Prix TTC 
du conditionnement]]/Tableau147[[#This Row],[Conditionnement proposé par le candidat, exprimé en unité de mesure]]</f>
        <v>#DIV/0!</v>
      </c>
      <c r="Q118" s="27" t="e">
        <f>Tableau147[[#This Row],[Prix TTC 
de l''unité de mesure]]*Tableau147[[#This Row],[Quantité annuelle indicative (non contractuelle), exprimée en unité de mesure]]</f>
        <v>#DIV/0!</v>
      </c>
      <c r="R118" s="22"/>
    </row>
    <row r="119" spans="1:18" ht="24" customHeight="1" x14ac:dyDescent="0.25">
      <c r="A119" s="22"/>
      <c r="B119" s="22"/>
      <c r="C119" s="22"/>
      <c r="D119" s="51" t="s">
        <v>214</v>
      </c>
      <c r="E119" s="67" t="s">
        <v>70</v>
      </c>
      <c r="F119" s="51" t="s">
        <v>32</v>
      </c>
      <c r="G119" s="51" t="s">
        <v>30</v>
      </c>
      <c r="H119" s="52">
        <v>25</v>
      </c>
      <c r="I119" s="52">
        <v>2</v>
      </c>
      <c r="J119" s="52">
        <f>Tableau147[[#This Row],[Quantité annuelle indicative (non contractuelle), exprimée en unité de conditionnement ]]*Tableau147[[#This Row],[Conditionnement préféré par l''université, exprimé en unité de mesure]]</f>
        <v>50</v>
      </c>
      <c r="K119" s="19"/>
      <c r="L119" s="44" t="str">
        <f>CONCATENATE("MIN : ",ROUND(Tableau147[[#This Row],[Conditionnement préféré par l''université, exprimé en unité de mesure]]/5,2)," - ","MAX : ",ROUND(Tableau147[[#This Row],[Conditionnement préféré par l''université, exprimé en unité de mesure]]*5,2))</f>
        <v>MIN : 5 - MAX : 125</v>
      </c>
      <c r="M119" s="26"/>
      <c r="N119" s="27"/>
      <c r="O119" s="27"/>
      <c r="P119" s="21" t="e">
        <f>Tableau147[[#This Row],[Prix TTC 
du conditionnement]]/Tableau147[[#This Row],[Conditionnement proposé par le candidat, exprimé en unité de mesure]]</f>
        <v>#DIV/0!</v>
      </c>
      <c r="Q119" s="27" t="e">
        <f>Tableau147[[#This Row],[Prix TTC 
de l''unité de mesure]]*Tableau147[[#This Row],[Quantité annuelle indicative (non contractuelle), exprimée en unité de mesure]]</f>
        <v>#DIV/0!</v>
      </c>
      <c r="R119" s="22"/>
    </row>
    <row r="120" spans="1:18" ht="24" customHeight="1" x14ac:dyDescent="0.25">
      <c r="A120" s="22"/>
      <c r="B120" s="22"/>
      <c r="C120" s="22"/>
      <c r="D120" s="51" t="s">
        <v>215</v>
      </c>
      <c r="E120" s="67" t="s">
        <v>71</v>
      </c>
      <c r="F120" s="51" t="s">
        <v>32</v>
      </c>
      <c r="G120" s="51" t="s">
        <v>23</v>
      </c>
      <c r="H120" s="52">
        <v>1000</v>
      </c>
      <c r="I120" s="52">
        <v>10</v>
      </c>
      <c r="J120" s="52">
        <f>Tableau147[[#This Row],[Quantité annuelle indicative (non contractuelle), exprimée en unité de conditionnement ]]*Tableau147[[#This Row],[Conditionnement préféré par l''université, exprimé en unité de mesure]]</f>
        <v>10000</v>
      </c>
      <c r="K120" s="19"/>
      <c r="L120" s="44" t="str">
        <f>CONCATENATE("MIN : ",ROUND(Tableau147[[#This Row],[Conditionnement préféré par l''université, exprimé en unité de mesure]]/5,2)," - ","MAX : ",ROUND(Tableau147[[#This Row],[Conditionnement préféré par l''université, exprimé en unité de mesure]]*5,2))</f>
        <v>MIN : 200 - MAX : 5000</v>
      </c>
      <c r="M120" s="26"/>
      <c r="N120" s="27"/>
      <c r="O120" s="27"/>
      <c r="P120" s="21" t="e">
        <f>Tableau147[[#This Row],[Prix TTC 
du conditionnement]]/Tableau147[[#This Row],[Conditionnement proposé par le candidat, exprimé en unité de mesure]]</f>
        <v>#DIV/0!</v>
      </c>
      <c r="Q120" s="27" t="e">
        <f>Tableau147[[#This Row],[Prix TTC 
de l''unité de mesure]]*Tableau147[[#This Row],[Quantité annuelle indicative (non contractuelle), exprimée en unité de mesure]]</f>
        <v>#DIV/0!</v>
      </c>
      <c r="R120" s="22"/>
    </row>
    <row r="121" spans="1:18" ht="24" customHeight="1" x14ac:dyDescent="0.25">
      <c r="A121" s="22"/>
      <c r="B121" s="22"/>
      <c r="C121" s="22"/>
      <c r="D121" s="51" t="s">
        <v>216</v>
      </c>
      <c r="E121" s="67" t="s">
        <v>72</v>
      </c>
      <c r="F121" s="51" t="s">
        <v>32</v>
      </c>
      <c r="G121" s="51" t="s">
        <v>23</v>
      </c>
      <c r="H121" s="52">
        <v>1000</v>
      </c>
      <c r="I121" s="52">
        <v>10</v>
      </c>
      <c r="J121" s="52">
        <f>Tableau147[[#This Row],[Quantité annuelle indicative (non contractuelle), exprimée en unité de conditionnement ]]*Tableau147[[#This Row],[Conditionnement préféré par l''université, exprimé en unité de mesure]]</f>
        <v>10000</v>
      </c>
      <c r="K121" s="19"/>
      <c r="L121" s="44" t="str">
        <f>CONCATENATE("MIN : ",ROUND(Tableau147[[#This Row],[Conditionnement préféré par l''université, exprimé en unité de mesure]]/5,2)," - ","MAX : ",ROUND(Tableau147[[#This Row],[Conditionnement préféré par l''université, exprimé en unité de mesure]]*5,2))</f>
        <v>MIN : 200 - MAX : 5000</v>
      </c>
      <c r="M121" s="26"/>
      <c r="N121" s="27"/>
      <c r="O121" s="27"/>
      <c r="P121" s="21" t="e">
        <f>Tableau147[[#This Row],[Prix TTC 
du conditionnement]]/Tableau147[[#This Row],[Conditionnement proposé par le candidat, exprimé en unité de mesure]]</f>
        <v>#DIV/0!</v>
      </c>
      <c r="Q121" s="27" t="e">
        <f>Tableau147[[#This Row],[Prix TTC 
de l''unité de mesure]]*Tableau147[[#This Row],[Quantité annuelle indicative (non contractuelle), exprimée en unité de mesure]]</f>
        <v>#DIV/0!</v>
      </c>
      <c r="R121" s="22"/>
    </row>
    <row r="122" spans="1:18" ht="24" customHeight="1" x14ac:dyDescent="0.25">
      <c r="A122" s="22"/>
      <c r="B122" s="22"/>
      <c r="C122" s="22"/>
      <c r="D122" s="51" t="s">
        <v>217</v>
      </c>
      <c r="E122" s="67" t="s">
        <v>73</v>
      </c>
      <c r="F122" s="51" t="s">
        <v>32</v>
      </c>
      <c r="G122" s="51" t="s">
        <v>23</v>
      </c>
      <c r="H122" s="52">
        <v>200</v>
      </c>
      <c r="I122" s="52">
        <v>10</v>
      </c>
      <c r="J122" s="52">
        <f>Tableau147[[#This Row],[Quantité annuelle indicative (non contractuelle), exprimée en unité de conditionnement ]]*Tableau147[[#This Row],[Conditionnement préféré par l''université, exprimé en unité de mesure]]</f>
        <v>2000</v>
      </c>
      <c r="K122" s="19"/>
      <c r="L122" s="44" t="str">
        <f>CONCATENATE("MIN : ",ROUND(Tableau147[[#This Row],[Conditionnement préféré par l''université, exprimé en unité de mesure]]/5,2)," - ","MAX : ",ROUND(Tableau147[[#This Row],[Conditionnement préféré par l''université, exprimé en unité de mesure]]*5,2))</f>
        <v>MIN : 40 - MAX : 1000</v>
      </c>
      <c r="M122" s="26"/>
      <c r="N122" s="27"/>
      <c r="O122" s="27"/>
      <c r="P122" s="21" t="e">
        <f>Tableau147[[#This Row],[Prix TTC 
du conditionnement]]/Tableau147[[#This Row],[Conditionnement proposé par le candidat, exprimé en unité de mesure]]</f>
        <v>#DIV/0!</v>
      </c>
      <c r="Q122" s="27" t="e">
        <f>Tableau147[[#This Row],[Prix TTC 
de l''unité de mesure]]*Tableau147[[#This Row],[Quantité annuelle indicative (non contractuelle), exprimée en unité de mesure]]</f>
        <v>#DIV/0!</v>
      </c>
      <c r="R122" s="22"/>
    </row>
    <row r="123" spans="1:18" ht="24" customHeight="1" x14ac:dyDescent="0.25">
      <c r="A123" s="22"/>
      <c r="B123" s="22"/>
      <c r="C123" s="22"/>
      <c r="D123" s="51" t="s">
        <v>218</v>
      </c>
      <c r="E123" s="67" t="s">
        <v>74</v>
      </c>
      <c r="F123" s="51" t="s">
        <v>32</v>
      </c>
      <c r="G123" s="51" t="s">
        <v>23</v>
      </c>
      <c r="H123" s="52">
        <v>200</v>
      </c>
      <c r="I123" s="52">
        <v>10</v>
      </c>
      <c r="J123" s="52">
        <f>Tableau147[[#This Row],[Quantité annuelle indicative (non contractuelle), exprimée en unité de conditionnement ]]*Tableau147[[#This Row],[Conditionnement préféré par l''université, exprimé en unité de mesure]]</f>
        <v>2000</v>
      </c>
      <c r="K123" s="19"/>
      <c r="L123" s="44" t="str">
        <f>CONCATENATE("MIN : ",ROUND(Tableau147[[#This Row],[Conditionnement préféré par l''université, exprimé en unité de mesure]]/5,2)," - ","MAX : ",ROUND(Tableau147[[#This Row],[Conditionnement préféré par l''université, exprimé en unité de mesure]]*5,2))</f>
        <v>MIN : 40 - MAX : 1000</v>
      </c>
      <c r="M123" s="26"/>
      <c r="N123" s="27"/>
      <c r="O123" s="27"/>
      <c r="P123" s="21" t="e">
        <f>Tableau147[[#This Row],[Prix TTC 
du conditionnement]]/Tableau147[[#This Row],[Conditionnement proposé par le candidat, exprimé en unité de mesure]]</f>
        <v>#DIV/0!</v>
      </c>
      <c r="Q123" s="27" t="e">
        <f>Tableau147[[#This Row],[Prix TTC 
de l''unité de mesure]]*Tableau147[[#This Row],[Quantité annuelle indicative (non contractuelle), exprimée en unité de mesure]]</f>
        <v>#DIV/0!</v>
      </c>
      <c r="R123" s="22"/>
    </row>
    <row r="124" spans="1:18" ht="24" customHeight="1" x14ac:dyDescent="0.25">
      <c r="A124" s="22"/>
      <c r="B124" s="22"/>
      <c r="C124" s="22"/>
      <c r="D124" s="51" t="s">
        <v>219</v>
      </c>
      <c r="E124" s="67" t="s">
        <v>75</v>
      </c>
      <c r="F124" s="51" t="s">
        <v>32</v>
      </c>
      <c r="G124" s="51" t="s">
        <v>23</v>
      </c>
      <c r="H124" s="52">
        <v>200</v>
      </c>
      <c r="I124" s="52">
        <v>10</v>
      </c>
      <c r="J124" s="52">
        <f>Tableau147[[#This Row],[Quantité annuelle indicative (non contractuelle), exprimée en unité de conditionnement ]]*Tableau147[[#This Row],[Conditionnement préféré par l''université, exprimé en unité de mesure]]</f>
        <v>2000</v>
      </c>
      <c r="K124" s="19"/>
      <c r="L124" s="44" t="str">
        <f>CONCATENATE("MIN : ",ROUND(Tableau147[[#This Row],[Conditionnement préféré par l''université, exprimé en unité de mesure]]/5,2)," - ","MAX : ",ROUND(Tableau147[[#This Row],[Conditionnement préféré par l''université, exprimé en unité de mesure]]*5,2))</f>
        <v>MIN : 40 - MAX : 1000</v>
      </c>
      <c r="M124" s="26"/>
      <c r="N124" s="27"/>
      <c r="O124" s="27"/>
      <c r="P124" s="21" t="e">
        <f>Tableau147[[#This Row],[Prix TTC 
du conditionnement]]/Tableau147[[#This Row],[Conditionnement proposé par le candidat, exprimé en unité de mesure]]</f>
        <v>#DIV/0!</v>
      </c>
      <c r="Q124" s="27" t="e">
        <f>Tableau147[[#This Row],[Prix TTC 
de l''unité de mesure]]*Tableau147[[#This Row],[Quantité annuelle indicative (non contractuelle), exprimée en unité de mesure]]</f>
        <v>#DIV/0!</v>
      </c>
      <c r="R124" s="22"/>
    </row>
    <row r="125" spans="1:18" ht="24" customHeight="1" x14ac:dyDescent="0.25">
      <c r="A125" s="22"/>
      <c r="B125" s="22"/>
      <c r="C125" s="22"/>
      <c r="D125" s="51" t="s">
        <v>220</v>
      </c>
      <c r="E125" s="67" t="s">
        <v>76</v>
      </c>
      <c r="F125" s="51" t="s">
        <v>32</v>
      </c>
      <c r="G125" s="51" t="s">
        <v>23</v>
      </c>
      <c r="H125" s="52">
        <v>200</v>
      </c>
      <c r="I125" s="52">
        <v>10</v>
      </c>
      <c r="J125" s="52">
        <f>Tableau147[[#This Row],[Quantité annuelle indicative (non contractuelle), exprimée en unité de conditionnement ]]*Tableau147[[#This Row],[Conditionnement préféré par l''université, exprimé en unité de mesure]]</f>
        <v>2000</v>
      </c>
      <c r="K125" s="19"/>
      <c r="L125" s="44" t="str">
        <f>CONCATENATE("MIN : ",ROUND(Tableau147[[#This Row],[Conditionnement préféré par l''université, exprimé en unité de mesure]]/5,2)," - ","MAX : ",ROUND(Tableau147[[#This Row],[Conditionnement préféré par l''université, exprimé en unité de mesure]]*5,2))</f>
        <v>MIN : 40 - MAX : 1000</v>
      </c>
      <c r="M125" s="26"/>
      <c r="N125" s="27"/>
      <c r="O125" s="27"/>
      <c r="P125" s="21" t="e">
        <f>Tableau147[[#This Row],[Prix TTC 
du conditionnement]]/Tableau147[[#This Row],[Conditionnement proposé par le candidat, exprimé en unité de mesure]]</f>
        <v>#DIV/0!</v>
      </c>
      <c r="Q125" s="27" t="e">
        <f>Tableau147[[#This Row],[Prix TTC 
de l''unité de mesure]]*Tableau147[[#This Row],[Quantité annuelle indicative (non contractuelle), exprimée en unité de mesure]]</f>
        <v>#DIV/0!</v>
      </c>
      <c r="R125" s="22"/>
    </row>
    <row r="126" spans="1:18" ht="24" customHeight="1" x14ac:dyDescent="0.25">
      <c r="A126" s="22"/>
      <c r="B126" s="22"/>
      <c r="C126" s="22"/>
      <c r="D126" s="51" t="s">
        <v>221</v>
      </c>
      <c r="E126" s="67" t="s">
        <v>77</v>
      </c>
      <c r="F126" s="51" t="s">
        <v>32</v>
      </c>
      <c r="G126" s="51" t="s">
        <v>31</v>
      </c>
      <c r="H126" s="52">
        <v>1</v>
      </c>
      <c r="I126" s="52">
        <v>5</v>
      </c>
      <c r="J126" s="52">
        <f>Tableau147[[#This Row],[Quantité annuelle indicative (non contractuelle), exprimée en unité de conditionnement ]]*Tableau147[[#This Row],[Conditionnement préféré par l''université, exprimé en unité de mesure]]</f>
        <v>5</v>
      </c>
      <c r="K126" s="19"/>
      <c r="L126" s="44" t="str">
        <f>CONCATENATE("MIN : ",ROUND(Tableau147[[#This Row],[Conditionnement préféré par l''université, exprimé en unité de mesure]]/5,2)," - ","MAX : ",ROUND(Tableau147[[#This Row],[Conditionnement préféré par l''université, exprimé en unité de mesure]]*5,2))</f>
        <v>MIN : 0,2 - MAX : 5</v>
      </c>
      <c r="M126" s="26"/>
      <c r="N126" s="27"/>
      <c r="O126" s="27"/>
      <c r="P126" s="21" t="e">
        <f>Tableau147[[#This Row],[Prix TTC 
du conditionnement]]/Tableau147[[#This Row],[Conditionnement proposé par le candidat, exprimé en unité de mesure]]</f>
        <v>#DIV/0!</v>
      </c>
      <c r="Q126" s="27" t="e">
        <f>Tableau147[[#This Row],[Prix TTC 
de l''unité de mesure]]*Tableau147[[#This Row],[Quantité annuelle indicative (non contractuelle), exprimée en unité de mesure]]</f>
        <v>#DIV/0!</v>
      </c>
      <c r="R126" s="22"/>
    </row>
    <row r="127" spans="1:18" ht="24" customHeight="1" thickBot="1" x14ac:dyDescent="0.3">
      <c r="A127" s="22"/>
      <c r="B127" s="22"/>
      <c r="C127" s="22"/>
      <c r="D127" s="24"/>
      <c r="E127" s="68"/>
      <c r="F127" s="24"/>
      <c r="G127" s="24"/>
      <c r="H127" s="24"/>
      <c r="I127" s="24"/>
      <c r="J127" s="24"/>
      <c r="K127" s="24"/>
      <c r="L127" s="24"/>
      <c r="M127" s="24"/>
      <c r="N127" s="24"/>
      <c r="O127" s="24"/>
      <c r="P127" s="24"/>
      <c r="Q127" s="24"/>
    </row>
    <row r="128" spans="1:18" ht="39.950000000000003" customHeight="1" thickBot="1" x14ac:dyDescent="0.3">
      <c r="A128" s="22"/>
      <c r="B128" s="22"/>
      <c r="C128" s="32"/>
      <c r="D128" s="79" t="s">
        <v>78</v>
      </c>
      <c r="E128" s="80"/>
      <c r="F128" s="80"/>
      <c r="G128" s="80"/>
      <c r="H128" s="80"/>
      <c r="I128" s="80"/>
      <c r="J128" s="80"/>
      <c r="K128" s="80"/>
      <c r="L128" s="80"/>
      <c r="M128" s="80"/>
      <c r="N128" s="80"/>
      <c r="O128" s="81"/>
      <c r="P128" s="82"/>
      <c r="Q128" s="83"/>
    </row>
    <row r="129" spans="1:18" ht="24" customHeight="1" thickBot="1" x14ac:dyDescent="0.3">
      <c r="A129" s="22"/>
      <c r="B129" s="22"/>
      <c r="C129" s="22"/>
      <c r="D129" s="25"/>
      <c r="E129" s="69"/>
      <c r="F129" s="25"/>
      <c r="G129" s="25"/>
      <c r="H129" s="25"/>
      <c r="I129" s="25"/>
      <c r="J129" s="25"/>
      <c r="K129" s="25"/>
      <c r="L129" s="25"/>
      <c r="M129" s="25"/>
      <c r="N129" s="25"/>
      <c r="O129" s="34"/>
      <c r="P129" s="34"/>
      <c r="Q129" s="25"/>
    </row>
    <row r="130" spans="1:18" s="1" customFormat="1" ht="70.5" customHeight="1" thickBot="1" x14ac:dyDescent="0.3">
      <c r="A130" s="22"/>
      <c r="B130" s="22"/>
      <c r="C130" s="22"/>
      <c r="D130" s="33" t="s">
        <v>22</v>
      </c>
      <c r="E130" s="72" t="s">
        <v>27</v>
      </c>
      <c r="F130" s="3" t="s">
        <v>0</v>
      </c>
      <c r="G130" s="3" t="s">
        <v>1</v>
      </c>
      <c r="H130" s="3" t="s">
        <v>2</v>
      </c>
      <c r="I130" s="3" t="s">
        <v>3</v>
      </c>
      <c r="J130" s="3" t="s">
        <v>4</v>
      </c>
      <c r="K130" s="4" t="s">
        <v>5</v>
      </c>
      <c r="L130" s="5" t="s">
        <v>233</v>
      </c>
      <c r="M130" s="5" t="s">
        <v>6</v>
      </c>
      <c r="N130" s="5" t="s">
        <v>8</v>
      </c>
      <c r="O130" s="5" t="s">
        <v>9</v>
      </c>
      <c r="P130" s="6" t="s">
        <v>10</v>
      </c>
      <c r="Q130" s="7" t="s">
        <v>7</v>
      </c>
      <c r="R130" s="22"/>
    </row>
    <row r="131" spans="1:18" ht="24" customHeight="1" x14ac:dyDescent="0.25">
      <c r="A131" s="22"/>
      <c r="B131" s="22"/>
      <c r="C131" s="22"/>
      <c r="D131" s="51" t="s">
        <v>222</v>
      </c>
      <c r="E131" s="67" t="s">
        <v>122</v>
      </c>
      <c r="F131" s="51" t="s">
        <v>32</v>
      </c>
      <c r="G131" s="51" t="s">
        <v>31</v>
      </c>
      <c r="H131" s="52">
        <v>6</v>
      </c>
      <c r="I131" s="52">
        <v>10</v>
      </c>
      <c r="J131" s="52">
        <f>Tableau1458[[#This Row],[Quantité annuelle indicative (non contractuelle), exprimée en unité de conditionnement ]]*Tableau1458[[#This Row],[Conditionnement préféré par l''université, exprimé en unité de mesure]]</f>
        <v>60</v>
      </c>
      <c r="K131" s="19"/>
      <c r="L131" s="44" t="str">
        <f>CONCATENATE("MIN : ",ROUND(Tableau1458[[#This Row],[Conditionnement préféré par l''université, exprimé en unité de mesure]]/5,2)," - ","MAX : ",ROUND(Tableau1458[[#This Row],[Conditionnement préféré par l''université, exprimé en unité de mesure]]*5,2))</f>
        <v>MIN : 1,2 - MAX : 30</v>
      </c>
      <c r="M131" s="26"/>
      <c r="N131" s="27"/>
      <c r="O131" s="27"/>
      <c r="P131" s="21" t="e">
        <f>Tableau1458[[#This Row],[Prix TTC 
du conditionnement]]/Tableau1458[[#This Row],[Conditionnement proposé par le candidat, exprimé en unité de mesure]]</f>
        <v>#DIV/0!</v>
      </c>
      <c r="Q131" s="27" t="e">
        <f>Tableau1458[[#This Row],[Prix TTC 
de l''unité de mesure]]*Tableau1458[[#This Row],[Quantité annuelle indicative (non contractuelle), exprimée en unité de mesure]]</f>
        <v>#DIV/0!</v>
      </c>
      <c r="R131" s="22"/>
    </row>
    <row r="132" spans="1:18" ht="24" customHeight="1" x14ac:dyDescent="0.25">
      <c r="A132" s="22"/>
      <c r="B132" s="22"/>
      <c r="C132" s="22"/>
      <c r="D132" s="51" t="s">
        <v>223</v>
      </c>
      <c r="E132" s="67" t="s">
        <v>123</v>
      </c>
      <c r="F132" s="51" t="s">
        <v>32</v>
      </c>
      <c r="G132" s="51" t="s">
        <v>31</v>
      </c>
      <c r="H132" s="52">
        <v>6</v>
      </c>
      <c r="I132" s="52">
        <v>10</v>
      </c>
      <c r="J132" s="52">
        <f>Tableau1458[[#This Row],[Quantité annuelle indicative (non contractuelle), exprimée en unité de conditionnement ]]*Tableau1458[[#This Row],[Conditionnement préféré par l''université, exprimé en unité de mesure]]</f>
        <v>60</v>
      </c>
      <c r="K132" s="19"/>
      <c r="L132" s="44" t="str">
        <f>CONCATENATE("MIN : ",ROUND(Tableau1458[[#This Row],[Conditionnement préféré par l''université, exprimé en unité de mesure]]/5,2)," - ","MAX : ",ROUND(Tableau1458[[#This Row],[Conditionnement préféré par l''université, exprimé en unité de mesure]]*5,2))</f>
        <v>MIN : 1,2 - MAX : 30</v>
      </c>
      <c r="M132" s="26"/>
      <c r="N132" s="27"/>
      <c r="O132" s="27"/>
      <c r="P132" s="21" t="e">
        <f>Tableau1458[[#This Row],[Prix TTC 
du conditionnement]]/Tableau1458[[#This Row],[Conditionnement proposé par le candidat, exprimé en unité de mesure]]</f>
        <v>#DIV/0!</v>
      </c>
      <c r="Q132" s="27" t="e">
        <f>Tableau1458[[#This Row],[Prix TTC 
de l''unité de mesure]]*Tableau1458[[#This Row],[Quantité annuelle indicative (non contractuelle), exprimée en unité de mesure]]</f>
        <v>#DIV/0!</v>
      </c>
      <c r="R132" s="22"/>
    </row>
    <row r="133" spans="1:18" ht="24" customHeight="1" x14ac:dyDescent="0.25">
      <c r="A133" s="22"/>
      <c r="B133" s="22"/>
      <c r="C133" s="22"/>
      <c r="D133" s="51" t="s">
        <v>224</v>
      </c>
      <c r="E133" s="67" t="s">
        <v>79</v>
      </c>
      <c r="F133" s="51" t="s">
        <v>32</v>
      </c>
      <c r="G133" s="51" t="s">
        <v>31</v>
      </c>
      <c r="H133" s="52">
        <v>11.34</v>
      </c>
      <c r="I133" s="52">
        <v>5</v>
      </c>
      <c r="J133" s="52">
        <f>Tableau1458[[#This Row],[Quantité annuelle indicative (non contractuelle), exprimée en unité de conditionnement ]]*Tableau1458[[#This Row],[Conditionnement préféré par l''université, exprimé en unité de mesure]]</f>
        <v>56.7</v>
      </c>
      <c r="K133" s="19"/>
      <c r="L133" s="44" t="str">
        <f>CONCATENATE("MIN : ",ROUND(Tableau1458[[#This Row],[Conditionnement préféré par l''université, exprimé en unité de mesure]]/5,2)," - ","MAX : ",ROUND(Tableau1458[[#This Row],[Conditionnement préféré par l''université, exprimé en unité de mesure]]*5,2))</f>
        <v>MIN : 2,27 - MAX : 56,7</v>
      </c>
      <c r="M133" s="26"/>
      <c r="N133" s="27"/>
      <c r="O133" s="27"/>
      <c r="P133" s="21" t="e">
        <f>Tableau1458[[#This Row],[Prix TTC 
du conditionnement]]/Tableau1458[[#This Row],[Conditionnement proposé par le candidat, exprimé en unité de mesure]]</f>
        <v>#DIV/0!</v>
      </c>
      <c r="Q133" s="27" t="e">
        <f>Tableau1458[[#This Row],[Prix TTC 
de l''unité de mesure]]*Tableau1458[[#This Row],[Quantité annuelle indicative (non contractuelle), exprimée en unité de mesure]]</f>
        <v>#DIV/0!</v>
      </c>
      <c r="R133" s="22"/>
    </row>
    <row r="134" spans="1:18" ht="24" customHeight="1" x14ac:dyDescent="0.25">
      <c r="A134" s="22"/>
      <c r="B134" s="22"/>
      <c r="C134" s="22"/>
      <c r="D134" s="51" t="s">
        <v>225</v>
      </c>
      <c r="E134" s="67" t="s">
        <v>80</v>
      </c>
      <c r="F134" s="51" t="s">
        <v>32</v>
      </c>
      <c r="G134" s="51" t="s">
        <v>31</v>
      </c>
      <c r="H134" s="52">
        <v>11.34</v>
      </c>
      <c r="I134" s="52">
        <v>5</v>
      </c>
      <c r="J134" s="52">
        <f>Tableau1458[[#This Row],[Quantité annuelle indicative (non contractuelle), exprimée en unité de conditionnement ]]*Tableau1458[[#This Row],[Conditionnement préféré par l''université, exprimé en unité de mesure]]</f>
        <v>56.7</v>
      </c>
      <c r="K134" s="19"/>
      <c r="L134" s="44" t="str">
        <f>CONCATENATE("MIN : ",ROUND(Tableau1458[[#This Row],[Conditionnement préféré par l''université, exprimé en unité de mesure]]/5,2)," - ","MAX : ",ROUND(Tableau1458[[#This Row],[Conditionnement préféré par l''université, exprimé en unité de mesure]]*5,2))</f>
        <v>MIN : 2,27 - MAX : 56,7</v>
      </c>
      <c r="M134" s="26"/>
      <c r="N134" s="27"/>
      <c r="O134" s="27"/>
      <c r="P134" s="21" t="e">
        <f>Tableau1458[[#This Row],[Prix TTC 
du conditionnement]]/Tableau1458[[#This Row],[Conditionnement proposé par le candidat, exprimé en unité de mesure]]</f>
        <v>#DIV/0!</v>
      </c>
      <c r="Q134" s="27" t="e">
        <f>Tableau1458[[#This Row],[Prix TTC 
de l''unité de mesure]]*Tableau1458[[#This Row],[Quantité annuelle indicative (non contractuelle), exprimée en unité de mesure]]</f>
        <v>#DIV/0!</v>
      </c>
      <c r="R134" s="22"/>
    </row>
    <row r="135" spans="1:18" ht="24" customHeight="1" x14ac:dyDescent="0.25">
      <c r="A135" s="22"/>
      <c r="B135" s="22"/>
      <c r="C135" s="22"/>
      <c r="D135" s="51" t="s">
        <v>226</v>
      </c>
      <c r="E135" s="67" t="s">
        <v>81</v>
      </c>
      <c r="F135" s="51" t="s">
        <v>32</v>
      </c>
      <c r="G135" s="51" t="s">
        <v>31</v>
      </c>
      <c r="H135" s="52">
        <v>3.12</v>
      </c>
      <c r="I135" s="52">
        <v>10</v>
      </c>
      <c r="J135" s="52">
        <f>Tableau1458[[#This Row],[Quantité annuelle indicative (non contractuelle), exprimée en unité de conditionnement ]]*Tableau1458[[#This Row],[Conditionnement préféré par l''université, exprimé en unité de mesure]]</f>
        <v>31.200000000000003</v>
      </c>
      <c r="K135" s="19"/>
      <c r="L135" s="44" t="str">
        <f>CONCATENATE("MIN : ",ROUND(Tableau1458[[#This Row],[Conditionnement préféré par l''université, exprimé en unité de mesure]]/5,2)," - ","MAX : ",ROUND(Tableau1458[[#This Row],[Conditionnement préféré par l''université, exprimé en unité de mesure]]*5,2))</f>
        <v>MIN : 0,62 - MAX : 15,6</v>
      </c>
      <c r="M135" s="26"/>
      <c r="N135" s="27"/>
      <c r="O135" s="27"/>
      <c r="P135" s="21" t="e">
        <f>Tableau1458[[#This Row],[Prix TTC 
du conditionnement]]/Tableau1458[[#This Row],[Conditionnement proposé par le candidat, exprimé en unité de mesure]]</f>
        <v>#DIV/0!</v>
      </c>
      <c r="Q135" s="27" t="e">
        <f>Tableau1458[[#This Row],[Prix TTC 
de l''unité de mesure]]*Tableau1458[[#This Row],[Quantité annuelle indicative (non contractuelle), exprimée en unité de mesure]]</f>
        <v>#DIV/0!</v>
      </c>
      <c r="R135" s="22"/>
    </row>
    <row r="136" spans="1:18" ht="24" customHeight="1" x14ac:dyDescent="0.25">
      <c r="A136" s="22"/>
      <c r="B136" s="22"/>
      <c r="C136" s="22"/>
      <c r="D136" s="30" t="s">
        <v>227</v>
      </c>
      <c r="E136" s="67" t="s">
        <v>124</v>
      </c>
      <c r="F136" s="30" t="s">
        <v>32</v>
      </c>
      <c r="G136" s="30" t="s">
        <v>31</v>
      </c>
      <c r="H136" s="31">
        <v>3.12</v>
      </c>
      <c r="I136" s="31">
        <v>10</v>
      </c>
      <c r="J136" s="31">
        <f>Tableau1458[[#This Row],[Quantité annuelle indicative (non contractuelle), exprimée en unité de conditionnement ]]*Tableau1458[[#This Row],[Conditionnement préféré par l''université, exprimé en unité de mesure]]</f>
        <v>31.200000000000003</v>
      </c>
      <c r="K136" s="19"/>
      <c r="L136" s="44" t="str">
        <f>CONCATENATE("MIN : ",ROUND(Tableau1458[[#This Row],[Conditionnement préféré par l''université, exprimé en unité de mesure]]/5,2)," - ","MAX : ",ROUND(Tableau1458[[#This Row],[Conditionnement préféré par l''université, exprimé en unité de mesure]]*5,2))</f>
        <v>MIN : 0,62 - MAX : 15,6</v>
      </c>
      <c r="M136" s="26"/>
      <c r="N136" s="27"/>
      <c r="O136" s="27"/>
      <c r="P136" s="21" t="e">
        <f>Tableau1458[[#This Row],[Prix TTC 
du conditionnement]]/Tableau1458[[#This Row],[Conditionnement proposé par le candidat, exprimé en unité de mesure]]</f>
        <v>#DIV/0!</v>
      </c>
      <c r="Q136" s="27" t="e">
        <f>Tableau1458[[#This Row],[Prix TTC 
de l''unité de mesure]]*Tableau1458[[#This Row],[Quantité annuelle indicative (non contractuelle), exprimée en unité de mesure]]</f>
        <v>#DIV/0!</v>
      </c>
      <c r="R136" s="22"/>
    </row>
    <row r="137" spans="1:18" ht="24" customHeight="1" thickBot="1" x14ac:dyDescent="0.3">
      <c r="A137" s="22"/>
      <c r="B137" s="22"/>
      <c r="C137" s="22"/>
      <c r="D137" s="24"/>
      <c r="E137" s="68"/>
      <c r="F137" s="24"/>
      <c r="G137" s="24"/>
      <c r="H137" s="24"/>
      <c r="I137" s="24"/>
      <c r="J137" s="24"/>
      <c r="K137" s="24"/>
      <c r="L137" s="24"/>
      <c r="M137" s="24"/>
      <c r="N137" s="24"/>
      <c r="O137" s="24"/>
      <c r="P137" s="24"/>
      <c r="Q137" s="24"/>
    </row>
    <row r="138" spans="1:18" ht="39.950000000000003" customHeight="1" thickBot="1" x14ac:dyDescent="0.3">
      <c r="A138" s="22"/>
      <c r="B138" s="22"/>
      <c r="C138" s="32"/>
      <c r="D138" s="79" t="s">
        <v>82</v>
      </c>
      <c r="E138" s="80"/>
      <c r="F138" s="80"/>
      <c r="G138" s="80"/>
      <c r="H138" s="80"/>
      <c r="I138" s="80"/>
      <c r="J138" s="80"/>
      <c r="K138" s="80"/>
      <c r="L138" s="80"/>
      <c r="M138" s="80"/>
      <c r="N138" s="80"/>
      <c r="O138" s="81"/>
      <c r="P138" s="82"/>
      <c r="Q138" s="83"/>
    </row>
    <row r="139" spans="1:18" ht="24" customHeight="1" thickBot="1" x14ac:dyDescent="0.3">
      <c r="A139" s="22"/>
      <c r="B139" s="22"/>
      <c r="C139" s="22"/>
      <c r="D139" s="25"/>
      <c r="E139" s="69"/>
      <c r="F139" s="25"/>
      <c r="G139" s="25"/>
      <c r="H139" s="25"/>
      <c r="I139" s="25"/>
      <c r="J139" s="25"/>
      <c r="K139" s="25"/>
      <c r="L139" s="25"/>
      <c r="M139" s="25"/>
      <c r="N139" s="25"/>
      <c r="O139" s="34"/>
      <c r="P139" s="34"/>
      <c r="Q139" s="34"/>
    </row>
    <row r="140" spans="1:18" ht="39.950000000000003" customHeight="1" thickBot="1" x14ac:dyDescent="0.3">
      <c r="A140" s="22"/>
      <c r="B140" s="22"/>
      <c r="C140" s="22"/>
      <c r="D140" s="25"/>
      <c r="E140" s="69"/>
      <c r="F140" s="25"/>
      <c r="G140" s="25"/>
      <c r="H140" s="25"/>
      <c r="I140" s="25"/>
      <c r="J140" s="25"/>
      <c r="K140" s="25"/>
      <c r="L140" s="25"/>
      <c r="M140" s="25"/>
      <c r="N140" s="25"/>
      <c r="P140" s="126" t="s">
        <v>21</v>
      </c>
      <c r="Q140" s="127"/>
    </row>
    <row r="141" spans="1:18" ht="39.950000000000003" customHeight="1" thickBot="1" x14ac:dyDescent="0.3">
      <c r="A141" s="22"/>
      <c r="B141" s="22"/>
      <c r="C141" s="22"/>
      <c r="D141" s="25"/>
      <c r="E141" s="69"/>
      <c r="F141" s="25"/>
      <c r="G141" s="25"/>
      <c r="H141" s="25"/>
      <c r="I141" s="25"/>
      <c r="J141" s="25"/>
      <c r="K141" s="25"/>
      <c r="L141" s="25"/>
      <c r="M141" s="25"/>
      <c r="N141" s="25"/>
      <c r="P141" s="124" t="e">
        <f>SUM(Q19:Q32,Q37:Q47,Q52:Q57,Q62:Q69,Q74:Q81,Q86:Q126,Q131:Q136)</f>
        <v>#DIV/0!</v>
      </c>
      <c r="Q141" s="125"/>
    </row>
    <row r="142" spans="1:18" ht="24" customHeight="1" x14ac:dyDescent="0.25">
      <c r="A142" s="22"/>
      <c r="B142" s="22"/>
      <c r="C142" s="22"/>
      <c r="D142" s="32"/>
      <c r="E142" s="70"/>
      <c r="F142" s="32"/>
      <c r="G142" s="32"/>
      <c r="H142" s="32"/>
      <c r="I142" s="32"/>
      <c r="J142" s="32"/>
      <c r="K142" s="32"/>
      <c r="L142" s="32"/>
      <c r="M142" s="32"/>
      <c r="N142" s="32"/>
      <c r="O142" s="32"/>
      <c r="P142" s="123"/>
      <c r="Q142" s="123"/>
    </row>
  </sheetData>
  <mergeCells count="29">
    <mergeCell ref="D59:O59"/>
    <mergeCell ref="D83:O83"/>
    <mergeCell ref="P83:Q83"/>
    <mergeCell ref="D138:O138"/>
    <mergeCell ref="D128:O128"/>
    <mergeCell ref="P128:Q128"/>
    <mergeCell ref="P138:Q138"/>
    <mergeCell ref="D3:Q3"/>
    <mergeCell ref="D5:Q5"/>
    <mergeCell ref="D7:Q7"/>
    <mergeCell ref="D8:Q8"/>
    <mergeCell ref="D10:Q10"/>
    <mergeCell ref="D14:J14"/>
    <mergeCell ref="F12:H12"/>
    <mergeCell ref="D12:E12"/>
    <mergeCell ref="K14:O14"/>
    <mergeCell ref="P14:Q14"/>
    <mergeCell ref="D2:Q2"/>
    <mergeCell ref="D4:Q4"/>
    <mergeCell ref="B17:B18"/>
    <mergeCell ref="D34:O34"/>
    <mergeCell ref="D49:O49"/>
    <mergeCell ref="P49:Q49"/>
    <mergeCell ref="P34:Q34"/>
    <mergeCell ref="P59:Q59"/>
    <mergeCell ref="P71:Q71"/>
    <mergeCell ref="D71:O71"/>
    <mergeCell ref="P141:Q141"/>
    <mergeCell ref="P140:Q140"/>
  </mergeCells>
  <conditionalFormatting sqref="J62:J69 J17:J32 J74:J81 J86:J93 J114:J126 J131:J136">
    <cfRule type="cellIs" dxfId="13" priority="34" operator="equal">
      <formula>0</formula>
    </cfRule>
  </conditionalFormatting>
  <conditionalFormatting sqref="P62:Q69 P17:Q32 P74:Q81 P86:Q126 P131:Q136 P141">
    <cfRule type="containsErrors" dxfId="12" priority="33">
      <formula>ISERROR(P17)</formula>
    </cfRule>
  </conditionalFormatting>
  <conditionalFormatting sqref="J37:J47">
    <cfRule type="cellIs" dxfId="11" priority="29" operator="equal">
      <formula>0</formula>
    </cfRule>
  </conditionalFormatting>
  <conditionalFormatting sqref="P37:Q47">
    <cfRule type="containsErrors" dxfId="10" priority="28">
      <formula>ISERROR(P37)</formula>
    </cfRule>
  </conditionalFormatting>
  <conditionalFormatting sqref="J52:J57">
    <cfRule type="cellIs" dxfId="9" priority="25" operator="equal">
      <formula>0</formula>
    </cfRule>
  </conditionalFormatting>
  <conditionalFormatting sqref="P52:Q57">
    <cfRule type="containsErrors" dxfId="8" priority="24">
      <formula>ISERROR(P52)</formula>
    </cfRule>
  </conditionalFormatting>
  <conditionalFormatting sqref="F12:F33 H94:H113 H120:H125 F58 F35:F48 F50:F54 F72:F82 F60:F70 F84:F127 F139:F1048576 F129:F137">
    <cfRule type="containsText" dxfId="7" priority="19" operator="containsText" text="N/C">
      <formula>NOT(ISERROR(SEARCH("N/C",F12)))</formula>
    </cfRule>
  </conditionalFormatting>
  <conditionalFormatting sqref="F1 F6">
    <cfRule type="containsText" dxfId="6" priority="18" operator="containsText" text="N/C">
      <formula>NOT(ISERROR(SEARCH("N/C",F1)))</formula>
    </cfRule>
  </conditionalFormatting>
  <conditionalFormatting sqref="J55:J57">
    <cfRule type="cellIs" dxfId="5" priority="13" operator="equal">
      <formula>0</formula>
    </cfRule>
  </conditionalFormatting>
  <conditionalFormatting sqref="P55:Q57">
    <cfRule type="containsErrors" dxfId="4" priority="12">
      <formula>ISERROR(P55)</formula>
    </cfRule>
  </conditionalFormatting>
  <conditionalFormatting sqref="F55:F57">
    <cfRule type="containsText" dxfId="3" priority="11" operator="containsText" text="N/C">
      <formula>NOT(ISERROR(SEARCH("N/C",F55)))</formula>
    </cfRule>
  </conditionalFormatting>
  <conditionalFormatting sqref="H115:H117">
    <cfRule type="containsText" dxfId="2" priority="5" operator="containsText" text="N/C">
      <formula>NOT(ISERROR(SEARCH("N/C",H115)))</formula>
    </cfRule>
  </conditionalFormatting>
  <conditionalFormatting sqref="M19:M32 M37:M38 M47 M52:M53 M55:M57 M62:M69 M74:M81 M86:M126 M131:M136">
    <cfRule type="expression" dxfId="1" priority="1">
      <formula>$M19&lt;$H19/5</formula>
    </cfRule>
    <cfRule type="expression" dxfId="0" priority="2">
      <formula>$M19&gt;$H19*5</formula>
    </cfRule>
  </conditionalFormatting>
  <pageMargins left="0.25" right="0.25" top="0.75" bottom="0.75" header="0.3" footer="0.3"/>
  <pageSetup paperSize="9" scale="39" fitToHeight="0" orientation="landscape" r:id="rId1"/>
  <rowBreaks count="3" manualBreakCount="3">
    <brk id="34" max="16383" man="1"/>
    <brk id="71" max="16383" man="1"/>
    <brk id="111" max="16383" man="1"/>
  </rowBreaks>
  <drawing r:id="rId2"/>
  <tableParts count="7">
    <tablePart r:id="rId3"/>
    <tablePart r:id="rId4"/>
    <tablePart r:id="rId5"/>
    <tablePart r:id="rId6"/>
    <tablePart r:id="rId7"/>
    <tablePart r:id="rId8"/>
    <tablePart r:id="rId9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25B03 - BPU LOT 9</vt:lpstr>
    </vt:vector>
  </TitlesOfParts>
  <Company>Université de Lorraine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Franck Jolly</dc:creator>
  <cp:lastModifiedBy>Franck Jolly</cp:lastModifiedBy>
  <cp:lastPrinted>2019-09-11T12:40:55Z</cp:lastPrinted>
  <dcterms:created xsi:type="dcterms:W3CDTF">2019-09-11T09:57:33Z</dcterms:created>
  <dcterms:modified xsi:type="dcterms:W3CDTF">2025-06-20T16:31:03Z</dcterms:modified>
</cp:coreProperties>
</file>